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/>
  <mc:AlternateContent xmlns:mc="http://schemas.openxmlformats.org/markup-compatibility/2006">
    <mc:Choice Requires="x15">
      <x15ac:absPath xmlns:x15ac="http://schemas.microsoft.com/office/spreadsheetml/2010/11/ac" url="B:\ED\FR\_myFinanzundRewe\Controlling\Controller Magazin\2025\1 Nachhaltigkeitscontrolling\Krug Guggemoos\"/>
    </mc:Choice>
  </mc:AlternateContent>
  <xr:revisionPtr revIDLastSave="0" documentId="8_{94812C74-34ED-4ECA-94EE-8D672A239C55}" xr6:coauthVersionLast="47" xr6:coauthVersionMax="47" xr10:uidLastSave="{00000000-0000-0000-0000-000000000000}"/>
  <bookViews>
    <workbookView xWindow="-110" yWindow="-110" windowWidth="19420" windowHeight="10300" xr2:uid="{538E96CC-26A9-DB4F-8E6A-543989D91DCC}"/>
  </bookViews>
  <sheets>
    <sheet name="Cover" sheetId="7" r:id="rId1"/>
    <sheet name="Input" sheetId="8" r:id="rId2"/>
    <sheet name="lokale Gewichte" sheetId="5" r:id="rId3"/>
    <sheet name="globale Gewichte" sheetId="9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8" i="9" l="1"/>
  <c r="L7" i="9"/>
  <c r="D7" i="9"/>
  <c r="E7" i="9"/>
  <c r="F7" i="9"/>
  <c r="G7" i="9"/>
  <c r="G8" i="9"/>
  <c r="F8" i="9"/>
  <c r="E8" i="9"/>
  <c r="D8" i="9"/>
  <c r="C8" i="9"/>
  <c r="C7" i="9"/>
  <c r="B8" i="9"/>
  <c r="B7" i="9"/>
  <c r="I7" i="9"/>
  <c r="I8" i="9"/>
  <c r="I9" i="9"/>
  <c r="I10" i="9"/>
  <c r="I6" i="9"/>
  <c r="J7" i="9"/>
  <c r="J8" i="9"/>
  <c r="J9" i="9"/>
  <c r="J10" i="9"/>
  <c r="J6" i="9"/>
  <c r="C37" i="5"/>
  <c r="D37" i="5"/>
  <c r="D38" i="5" s="1"/>
  <c r="D36" i="5"/>
  <c r="C36" i="5"/>
  <c r="D31" i="5"/>
  <c r="D33" i="5" s="1"/>
  <c r="D32" i="5"/>
  <c r="C32" i="5"/>
  <c r="C31" i="5"/>
  <c r="C27" i="5"/>
  <c r="D27" i="5"/>
  <c r="D26" i="5"/>
  <c r="C26" i="5"/>
  <c r="C22" i="5"/>
  <c r="D22" i="5"/>
  <c r="D23" i="5" s="1"/>
  <c r="D21" i="5"/>
  <c r="C21" i="5"/>
  <c r="C17" i="5"/>
  <c r="C18" i="5" s="1"/>
  <c r="D17" i="5"/>
  <c r="D18" i="5" s="1"/>
  <c r="D16" i="5"/>
  <c r="C23" i="5"/>
  <c r="D48" i="8"/>
  <c r="C48" i="8"/>
  <c r="D43" i="8"/>
  <c r="C43" i="8"/>
  <c r="D38" i="8"/>
  <c r="C38" i="8"/>
  <c r="D33" i="8"/>
  <c r="C33" i="8"/>
  <c r="D28" i="8"/>
  <c r="C28" i="8"/>
  <c r="C16" i="5"/>
  <c r="F16" i="5" s="1"/>
  <c r="F37" i="5"/>
  <c r="F36" i="5"/>
  <c r="F27" i="5"/>
  <c r="F22" i="5"/>
  <c r="F21" i="5"/>
  <c r="F17" i="5"/>
  <c r="B20" i="5"/>
  <c r="C20" i="5"/>
  <c r="D20" i="5"/>
  <c r="B21" i="5"/>
  <c r="B22" i="5"/>
  <c r="B25" i="5"/>
  <c r="C25" i="5"/>
  <c r="D25" i="5"/>
  <c r="B26" i="5"/>
  <c r="B27" i="5"/>
  <c r="B30" i="5"/>
  <c r="C30" i="5"/>
  <c r="D30" i="5"/>
  <c r="B31" i="5"/>
  <c r="B32" i="5"/>
  <c r="B35" i="5"/>
  <c r="C35" i="5"/>
  <c r="D35" i="5"/>
  <c r="B36" i="5"/>
  <c r="B37" i="5"/>
  <c r="B17" i="5"/>
  <c r="B16" i="5"/>
  <c r="C15" i="5"/>
  <c r="D15" i="5"/>
  <c r="B15" i="5"/>
  <c r="E5" i="8"/>
  <c r="E6" i="8"/>
  <c r="F6" i="8" s="1"/>
  <c r="E7" i="8"/>
  <c r="F7" i="8" s="1"/>
  <c r="E8" i="8"/>
  <c r="F8" i="8" s="1"/>
  <c r="E9" i="8"/>
  <c r="F9" i="8" s="1"/>
  <c r="F5" i="8"/>
  <c r="B45" i="8"/>
  <c r="B40" i="8"/>
  <c r="B35" i="8"/>
  <c r="B25" i="8"/>
  <c r="B30" i="8"/>
  <c r="C47" i="8"/>
  <c r="C46" i="8"/>
  <c r="C42" i="8"/>
  <c r="C41" i="8"/>
  <c r="C37" i="8"/>
  <c r="C36" i="8"/>
  <c r="C32" i="8"/>
  <c r="C31" i="8"/>
  <c r="C27" i="8"/>
  <c r="C26" i="8"/>
  <c r="F20" i="8"/>
  <c r="E20" i="8"/>
  <c r="C20" i="8"/>
  <c r="E19" i="8"/>
  <c r="C19" i="8"/>
  <c r="C18" i="8"/>
  <c r="G17" i="8"/>
  <c r="F17" i="8"/>
  <c r="E17" i="8"/>
  <c r="D18" i="8" s="1"/>
  <c r="C17" i="8"/>
  <c r="C16" i="8"/>
  <c r="M7" i="9" l="1" a="1"/>
  <c r="M7" i="9" s="1"/>
  <c r="C38" i="5"/>
  <c r="F31" i="5"/>
  <c r="F32" i="5"/>
  <c r="C33" i="5"/>
  <c r="C28" i="5"/>
  <c r="D28" i="5"/>
  <c r="F26" i="5"/>
  <c r="C7" i="5"/>
  <c r="F21" i="8"/>
  <c r="E21" i="8"/>
  <c r="C21" i="8"/>
  <c r="C6" i="5" s="1"/>
  <c r="D19" i="8"/>
  <c r="G21" i="8"/>
  <c r="G6" i="5" s="1"/>
  <c r="D20" i="8"/>
  <c r="F5" i="5" l="1"/>
  <c r="F8" i="5"/>
  <c r="F7" i="5"/>
  <c r="F6" i="5"/>
  <c r="E5" i="5"/>
  <c r="E8" i="5"/>
  <c r="E7" i="5"/>
  <c r="F9" i="5"/>
  <c r="G7" i="5"/>
  <c r="G5" i="5"/>
  <c r="G8" i="5"/>
  <c r="G9" i="5"/>
  <c r="E9" i="5"/>
  <c r="C5" i="5"/>
  <c r="C8" i="5"/>
  <c r="I8" i="5" s="1"/>
  <c r="E6" i="5"/>
  <c r="C9" i="5"/>
  <c r="D21" i="8"/>
  <c r="D8" i="5" s="1"/>
  <c r="C10" i="5" l="1"/>
  <c r="D9" i="5"/>
  <c r="E10" i="5"/>
  <c r="G10" i="5"/>
  <c r="D5" i="5"/>
  <c r="I5" i="5" s="1"/>
  <c r="D6" i="5"/>
  <c r="I6" i="5" s="1"/>
  <c r="D7" i="5"/>
  <c r="I7" i="5" s="1"/>
  <c r="F10" i="5"/>
  <c r="I9" i="5"/>
  <c r="D10" i="5" l="1"/>
  <c r="I10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<sst xmlns="http://schemas.openxmlformats.org/spreadsheetml/2006/main" count="114" uniqueCount="55">
  <si>
    <t>Nachhaltige Beschaffung</t>
  </si>
  <si>
    <t>Volkswagen Group</t>
  </si>
  <si>
    <t>Porsche AG</t>
  </si>
  <si>
    <t>=</t>
  </si>
  <si>
    <t>Gewichte</t>
  </si>
  <si>
    <t>Volkswagen</t>
  </si>
  <si>
    <t>Porsche</t>
  </si>
  <si>
    <t>Weiterbildung (h/Mitarbeiter)</t>
  </si>
  <si>
    <t>Ausgaben für CO2-arme Technologien</t>
  </si>
  <si>
    <t>Nachhaltigkeitsbewertung mit dem Analytic Hierarchy Process (AHP)</t>
  </si>
  <si>
    <t>Frauenanteil 
Management</t>
  </si>
  <si>
    <r>
      <t>DKI (CO</t>
    </r>
    <r>
      <rPr>
        <vertAlign val="subscript"/>
        <sz val="11"/>
        <color theme="1"/>
        <rFont val="Times New Roman"/>
        <family val="1"/>
      </rPr>
      <t>2</t>
    </r>
    <r>
      <rPr>
        <sz val="11"/>
        <color theme="1"/>
        <rFont val="Times New Roman"/>
        <family val="1"/>
      </rPr>
      <t>e/Fahrzeug)</t>
    </r>
  </si>
  <si>
    <t>Legende</t>
  </si>
  <si>
    <t>Eingabe notwendig</t>
  </si>
  <si>
    <t>Kehrwerte werden berechnet</t>
  </si>
  <si>
    <t>stets "1" (Haupt-diagonale)</t>
  </si>
  <si>
    <t>Spaltensumme</t>
  </si>
  <si>
    <r>
      <t>Kriterienausprägungen</t>
    </r>
    <r>
      <rPr>
        <sz val="20"/>
        <color theme="1"/>
        <rFont val="Times New Roman"/>
        <family val="1"/>
      </rPr>
      <t xml:space="preserve"> (Informationen aus den Geschäfts- und Nachhaltigkeitsberichten 2023)</t>
    </r>
  </si>
  <si>
    <t>DKI (CO2e/
Fahrzeug)</t>
  </si>
  <si>
    <t>Nachhaltigkeits-
bewertung</t>
  </si>
  <si>
    <t>Input</t>
  </si>
  <si>
    <t>1. Paarvergleiche der Bewertungskriterien</t>
  </si>
  <si>
    <t>2. Paarvergleiche der Bewertungsobjekte je Kriterium</t>
  </si>
  <si>
    <r>
      <t>DKI (CO</t>
    </r>
    <r>
      <rPr>
        <b/>
        <vertAlign val="subscript"/>
        <sz val="11"/>
        <color theme="1"/>
        <rFont val="Times New Roman"/>
        <family val="1"/>
      </rPr>
      <t>2</t>
    </r>
    <r>
      <rPr>
        <b/>
        <sz val="11"/>
        <color theme="1"/>
        <rFont val="Times New Roman"/>
        <family val="1"/>
      </rPr>
      <t>e/Fahrzeug in t)</t>
    </r>
  </si>
  <si>
    <t>delta relativ</t>
  </si>
  <si>
    <t>1. Berechnung der Gewichte der Bewertungskriterien</t>
  </si>
  <si>
    <r>
      <t xml:space="preserve">2. Berechnung der Gewichte der Bewertungsobjekte </t>
    </r>
    <r>
      <rPr>
        <sz val="20"/>
        <color theme="1"/>
        <rFont val="Times New Roman"/>
        <family val="1"/>
      </rPr>
      <t>(lokale Gewichte)</t>
    </r>
  </si>
  <si>
    <t>Berechnung der globalen Gewichte</t>
  </si>
  <si>
    <t>Berechnung der globalen Gewichte der Bewertungsobjekte</t>
  </si>
  <si>
    <t>X</t>
  </si>
  <si>
    <t>Berechnung der lokalen Gewichte</t>
  </si>
  <si>
    <t>Globale Gewichte</t>
  </si>
  <si>
    <t>Lokale Gewichte</t>
  </si>
  <si>
    <t>bereitgestellt von:</t>
  </si>
  <si>
    <t>Zielrichtung</t>
  </si>
  <si>
    <t>delta absolut 
(VW - Porsche)</t>
  </si>
  <si>
    <t>minimieren</t>
  </si>
  <si>
    <t>erhöhen</t>
  </si>
  <si>
    <t>maximieren</t>
  </si>
  <si>
    <t xml:space="preserve">Definition </t>
  </si>
  <si>
    <t>Skalenwert</t>
  </si>
  <si>
    <t>gleiche Bedeutung</t>
  </si>
  <si>
    <t>extrem höhere Bedeutung</t>
  </si>
  <si>
    <t>sehr viel höhere Bedeutung</t>
  </si>
  <si>
    <t>erheblich höhere Bedeutung</t>
  </si>
  <si>
    <t>etwas höhere Bedeutung</t>
  </si>
  <si>
    <t>Reziprokwerte</t>
  </si>
  <si>
    <t>Zwischenwerte</t>
  </si>
  <si>
    <t>2,4,6,8</t>
  </si>
  <si>
    <t xml:space="preserve">1/2;...;1/9 </t>
  </si>
  <si>
    <t>Informationen aus den Geschäfts- und Nachhaltigkeitsberichten 2023 der Volkswagen Group und Porsche AG. Werte aus den Berichten für die ausgewählten Nachhaltigkeitskennzahlen.
Input der Anwender zu den Paarvergleichen der Entscheidungskriterien und -alternativen.</t>
  </si>
  <si>
    <t>owlearn.org</t>
  </si>
  <si>
    <t>Automatisierte Berechnung der lokalen Gewichte der Kriterien und Bewertungsobjekte. Kein Input erforderlich. Basierend auf den Paarvergleichen und dem Standardverfahren des AHP.</t>
  </si>
  <si>
    <t>Automatisierte Berechnung der globalen Gewichte der Bewertungsobjekte, d.h. relative Bedeutungen der Bewertungsobjekte hinsichtlich des Oberziels, hier die Gesamt-Performance der Unternehmen bezüglich der Nachhaltigkeitskennzahlen. Kein Input erforderlich. Basierend auf den Paarvergleichen und dem Standardverfahren des AHP.</t>
  </si>
  <si>
    <t>Diese Excel-Datei beinhaltet alle Berechnungen und Tabellen des Fachartikels. Das Template kann als Vorlage für vergleichbare Anwendungsfälle genutzt und individuell angepasst werden.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</si>
</sst>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0.0"/>
    <numFmt numFmtId="165" formatCode="_-* #,##0.0_-;\-* #,##0.0_-;_-* &quot;-&quot;??_-;_-@_-"/>
    <numFmt numFmtId="166" formatCode="0.0%"/>
  </numFmts>
  <fonts count="30" x14ac:knownFonts="1">
    <font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20"/>
      <color theme="1"/>
      <name val="Times New Roman"/>
      <family val="1"/>
    </font>
    <font>
      <b/>
      <u/>
      <sz val="12"/>
      <color theme="1"/>
      <name val="Times New Roman"/>
      <family val="1"/>
    </font>
    <font>
      <b/>
      <sz val="11"/>
      <color theme="1"/>
      <name val="Times New Roman"/>
      <family val="1"/>
    </font>
    <font>
      <b/>
      <vertAlign val="subscript"/>
      <sz val="11"/>
      <color theme="1"/>
      <name val="Times New Roman"/>
      <family val="1"/>
    </font>
    <font>
      <sz val="11"/>
      <color theme="1"/>
      <name val="Times New Roman"/>
      <family val="1"/>
    </font>
    <font>
      <sz val="12"/>
      <color theme="1"/>
      <name val="Aptos Narrow"/>
      <scheme val="minor"/>
    </font>
    <font>
      <sz val="12"/>
      <color theme="0" tint="-0.499984740745262"/>
      <name val="Times New Roman"/>
      <family val="1"/>
    </font>
    <font>
      <sz val="12"/>
      <color theme="0" tint="-4.9989318521683403E-2"/>
      <name val="Times New Roman"/>
      <family val="1"/>
    </font>
    <font>
      <sz val="24"/>
      <color theme="0" tint="-4.9989318521683403E-2"/>
      <name val="Times New Roman"/>
      <family val="1"/>
    </font>
    <font>
      <b/>
      <sz val="14"/>
      <color theme="1"/>
      <name val="Times New Roman"/>
      <family val="1"/>
    </font>
    <font>
      <vertAlign val="subscript"/>
      <sz val="11"/>
      <color theme="1"/>
      <name val="Times New Roman"/>
      <family val="1"/>
    </font>
    <font>
      <sz val="11"/>
      <color theme="0" tint="-0.499984740745262"/>
      <name val="Times New Roman"/>
      <family val="1"/>
    </font>
    <font>
      <sz val="20"/>
      <color theme="1"/>
      <name val="Times New Roman"/>
      <family val="1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sz val="10"/>
      <color theme="0" tint="-0.499984740745262"/>
      <name val="Times New Roman"/>
      <family val="1"/>
    </font>
    <font>
      <u/>
      <sz val="12"/>
      <color theme="10"/>
      <name val="Aptos Narrow"/>
      <family val="2"/>
      <scheme val="minor"/>
    </font>
    <font>
      <sz val="9"/>
      <color theme="0" tint="-0.499984740745262"/>
      <name val="Times New Roman"/>
      <family val="1"/>
    </font>
    <font>
      <sz val="9"/>
      <color theme="1"/>
      <name val="Aptos Narrow"/>
      <family val="2"/>
      <scheme val="minor"/>
    </font>
    <font>
      <sz val="10"/>
      <color theme="0"/>
      <name val="Times New Roman"/>
      <family val="1"/>
    </font>
    <font>
      <b/>
      <sz val="12"/>
      <color theme="0"/>
      <name val="Times New Roman"/>
      <family val="1"/>
    </font>
    <font>
      <sz val="11"/>
      <name val="Times New Roman"/>
      <family val="1"/>
    </font>
    <font>
      <sz val="11"/>
      <color theme="0"/>
      <name val="Times New Roman"/>
      <family val="1"/>
    </font>
    <font>
      <u/>
      <sz val="10"/>
      <color theme="0"/>
      <name val="Times New Roman"/>
      <family val="1"/>
    </font>
    <font>
      <b/>
      <sz val="14"/>
      <color theme="0"/>
      <name val="Times New Roman"/>
      <family val="1"/>
    </font>
    <font>
      <b/>
      <u/>
      <sz val="14"/>
      <color theme="0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0843DC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ck">
        <color theme="0"/>
      </right>
      <top/>
      <bottom style="medium">
        <color theme="1"/>
      </bottom>
      <diagonal/>
    </border>
    <border>
      <left style="thick">
        <color theme="0"/>
      </left>
      <right style="thick">
        <color theme="0"/>
      </right>
      <top/>
      <bottom style="medium">
        <color theme="1"/>
      </bottom>
      <diagonal/>
    </border>
    <border>
      <left style="thick">
        <color theme="0"/>
      </left>
      <right/>
      <top style="thick">
        <color theme="0"/>
      </top>
      <bottom/>
      <diagonal/>
    </border>
    <border>
      <left/>
      <right/>
      <top style="thick">
        <color theme="0"/>
      </top>
      <bottom/>
      <diagonal/>
    </border>
    <border>
      <left/>
      <right style="thick">
        <color theme="0"/>
      </right>
      <top style="thick">
        <color theme="0"/>
      </top>
      <bottom/>
      <diagonal/>
    </border>
    <border>
      <left style="thick">
        <color theme="0"/>
      </left>
      <right/>
      <top/>
      <bottom/>
      <diagonal/>
    </border>
    <border>
      <left/>
      <right style="thick">
        <color theme="0"/>
      </right>
      <top/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/>
      <top/>
      <bottom style="thick">
        <color theme="0"/>
      </bottom>
      <diagonal/>
    </border>
    <border>
      <left/>
      <right style="thick">
        <color theme="0"/>
      </right>
      <top/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medium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0" fillId="0" borderId="0" applyNumberFormat="0" applyFill="0" applyBorder="0" applyAlignment="0" applyProtection="0"/>
  </cellStyleXfs>
  <cellXfs count="85">
    <xf numFmtId="0" fontId="0" fillId="0" borderId="0" xfId="0"/>
    <xf numFmtId="0" fontId="0" fillId="2" borderId="0" xfId="0" applyFill="1"/>
    <xf numFmtId="0" fontId="5" fillId="2" borderId="0" xfId="0" applyFont="1" applyFill="1"/>
    <xf numFmtId="0" fontId="2" fillId="2" borderId="1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horizontal="center"/>
    </xf>
    <xf numFmtId="0" fontId="3" fillId="2" borderId="1" xfId="0" applyFont="1" applyFill="1" applyBorder="1" applyAlignment="1">
      <alignment horizontal="center" vertical="center" wrapText="1"/>
    </xf>
    <xf numFmtId="12" fontId="10" fillId="3" borderId="1" xfId="2" applyNumberFormat="1" applyFont="1" applyFill="1" applyBorder="1" applyAlignment="1">
      <alignment horizontal="left" vertical="center"/>
    </xf>
    <xf numFmtId="12" fontId="10" fillId="2" borderId="1" xfId="2" applyNumberFormat="1" applyFont="1" applyFill="1" applyBorder="1" applyAlignment="1">
      <alignment horizontal="left" vertical="center"/>
    </xf>
    <xf numFmtId="0" fontId="0" fillId="5" borderId="0" xfId="0" applyFill="1"/>
    <xf numFmtId="0" fontId="0" fillId="2" borderId="0" xfId="0" applyFill="1" applyAlignment="1">
      <alignment horizontal="left" wrapText="1"/>
    </xf>
    <xf numFmtId="0" fontId="8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top" wrapText="1"/>
    </xf>
    <xf numFmtId="0" fontId="8" fillId="2" borderId="0" xfId="0" applyFont="1" applyFill="1" applyAlignment="1">
      <alignment horizontal="left" vertical="center" wrapText="1"/>
    </xf>
    <xf numFmtId="0" fontId="15" fillId="2" borderId="0" xfId="0" applyFont="1" applyFill="1" applyAlignment="1">
      <alignment horizontal="left" vertical="center" wrapText="1"/>
    </xf>
    <xf numFmtId="164" fontId="15" fillId="2" borderId="0" xfId="0" applyNumberFormat="1" applyFont="1" applyFill="1" applyAlignment="1">
      <alignment horizontal="left"/>
    </xf>
    <xf numFmtId="12" fontId="3" fillId="4" borderId="1" xfId="2" applyNumberFormat="1" applyFont="1" applyFill="1" applyBorder="1" applyAlignment="1">
      <alignment horizontal="left" vertical="center" wrapText="1"/>
    </xf>
    <xf numFmtId="12" fontId="3" fillId="4" borderId="1" xfId="2" applyNumberFormat="1" applyFont="1" applyFill="1" applyBorder="1" applyAlignment="1">
      <alignment horizontal="left" vertical="center"/>
    </xf>
    <xf numFmtId="0" fontId="4" fillId="2" borderId="0" xfId="0" applyFont="1" applyFill="1"/>
    <xf numFmtId="43" fontId="2" fillId="2" borderId="1" xfId="2" applyFont="1" applyFill="1" applyBorder="1" applyAlignment="1">
      <alignment horizontal="left" vertical="center"/>
    </xf>
    <xf numFmtId="165" fontId="2" fillId="2" borderId="1" xfId="2" applyNumberFormat="1" applyFont="1" applyFill="1" applyBorder="1" applyAlignment="1">
      <alignment horizontal="left" vertical="center"/>
    </xf>
    <xf numFmtId="165" fontId="15" fillId="2" borderId="0" xfId="2" applyNumberFormat="1" applyFont="1" applyFill="1" applyAlignment="1">
      <alignment horizontal="left"/>
    </xf>
    <xf numFmtId="0" fontId="3" fillId="2" borderId="1" xfId="0" applyFont="1" applyFill="1" applyBorder="1" applyAlignment="1">
      <alignment horizontal="left" vertical="top" wrapText="1"/>
    </xf>
    <xf numFmtId="43" fontId="15" fillId="2" borderId="0" xfId="2" applyFont="1" applyFill="1" applyAlignment="1">
      <alignment horizontal="left"/>
    </xf>
    <xf numFmtId="12" fontId="18" fillId="4" borderId="1" xfId="2" applyNumberFormat="1" applyFont="1" applyFill="1" applyBorder="1" applyAlignment="1">
      <alignment horizontal="left" vertical="center" wrapText="1"/>
    </xf>
    <xf numFmtId="12" fontId="19" fillId="3" borderId="1" xfId="2" applyNumberFormat="1" applyFont="1" applyFill="1" applyBorder="1" applyAlignment="1">
      <alignment horizontal="left" vertical="center" wrapText="1"/>
    </xf>
    <xf numFmtId="12" fontId="19" fillId="2" borderId="1" xfId="2" applyNumberFormat="1" applyFont="1" applyFill="1" applyBorder="1" applyAlignment="1">
      <alignment horizontal="left" vertical="center" wrapText="1"/>
    </xf>
    <xf numFmtId="12" fontId="10" fillId="2" borderId="0" xfId="2" applyNumberFormat="1" applyFont="1" applyFill="1" applyBorder="1" applyAlignment="1">
      <alignment horizontal="left" vertical="center"/>
    </xf>
    <xf numFmtId="43" fontId="0" fillId="2" borderId="0" xfId="2" applyFont="1" applyFill="1"/>
    <xf numFmtId="0" fontId="3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horizontal="left" vertical="center" wrapText="1"/>
    </xf>
    <xf numFmtId="164" fontId="8" fillId="2" borderId="0" xfId="0" applyNumberFormat="1" applyFont="1" applyFill="1" applyAlignment="1">
      <alignment horizontal="left" vertical="center" wrapText="1"/>
    </xf>
    <xf numFmtId="9" fontId="8" fillId="2" borderId="0" xfId="1" applyFont="1" applyFill="1" applyAlignment="1">
      <alignment horizontal="left" vertical="center"/>
    </xf>
    <xf numFmtId="166" fontId="8" fillId="2" borderId="0" xfId="0" applyNumberFormat="1" applyFont="1" applyFill="1" applyAlignment="1">
      <alignment horizontal="left" vertical="center" wrapText="1"/>
    </xf>
    <xf numFmtId="166" fontId="8" fillId="2" borderId="0" xfId="1" applyNumberFormat="1" applyFont="1" applyFill="1" applyAlignment="1">
      <alignment horizontal="left" vertical="center"/>
    </xf>
    <xf numFmtId="0" fontId="6" fillId="2" borderId="6" xfId="0" applyFont="1" applyFill="1" applyBorder="1" applyAlignment="1">
      <alignment horizontal="left" vertical="center" wrapText="1"/>
    </xf>
    <xf numFmtId="0" fontId="6" fillId="2" borderId="5" xfId="0" applyFont="1" applyFill="1" applyBorder="1" applyAlignment="1">
      <alignment horizontal="left" vertical="center" wrapText="1"/>
    </xf>
    <xf numFmtId="0" fontId="8" fillId="2" borderId="6" xfId="0" applyFont="1" applyFill="1" applyBorder="1" applyAlignment="1">
      <alignment horizontal="left" vertical="center" wrapText="1"/>
    </xf>
    <xf numFmtId="0" fontId="8" fillId="2" borderId="6" xfId="0" applyFont="1" applyFill="1" applyBorder="1" applyAlignment="1">
      <alignment vertical="center"/>
    </xf>
    <xf numFmtId="164" fontId="8" fillId="2" borderId="0" xfId="2" applyNumberFormat="1" applyFont="1" applyFill="1" applyAlignment="1">
      <alignment horizontal="left" vertical="center"/>
    </xf>
    <xf numFmtId="0" fontId="21" fillId="2" borderId="0" xfId="0" applyFont="1" applyFill="1" applyAlignment="1">
      <alignment horizontal="left" vertical="center" wrapText="1"/>
    </xf>
    <xf numFmtId="164" fontId="21" fillId="2" borderId="0" xfId="0" applyNumberFormat="1" applyFont="1" applyFill="1" applyAlignment="1">
      <alignment horizontal="left"/>
    </xf>
    <xf numFmtId="0" fontId="22" fillId="2" borderId="0" xfId="0" applyFont="1" applyFill="1"/>
    <xf numFmtId="43" fontId="2" fillId="0" borderId="1" xfId="2" applyFont="1" applyFill="1" applyBorder="1" applyAlignment="1">
      <alignment horizontal="left" vertical="center"/>
    </xf>
    <xf numFmtId="0" fontId="2" fillId="6" borderId="0" xfId="0" applyFont="1" applyFill="1"/>
    <xf numFmtId="0" fontId="22" fillId="2" borderId="0" xfId="0" applyFont="1" applyFill="1" applyAlignment="1">
      <alignment wrapText="1"/>
    </xf>
    <xf numFmtId="165" fontId="2" fillId="2" borderId="0" xfId="2" applyNumberFormat="1" applyFont="1" applyFill="1" applyBorder="1" applyAlignment="1">
      <alignment horizontal="left" vertical="center"/>
    </xf>
    <xf numFmtId="165" fontId="15" fillId="2" borderId="0" xfId="2" applyNumberFormat="1" applyFont="1" applyFill="1" applyBorder="1" applyAlignment="1">
      <alignment horizontal="left"/>
    </xf>
    <xf numFmtId="0" fontId="18" fillId="2" borderId="0" xfId="0" applyFont="1" applyFill="1" applyAlignment="1">
      <alignment horizontal="right" vertical="center" wrapText="1"/>
    </xf>
    <xf numFmtId="0" fontId="12" fillId="6" borderId="0" xfId="0" applyFont="1" applyFill="1"/>
    <xf numFmtId="0" fontId="11" fillId="6" borderId="0" xfId="0" applyFont="1" applyFill="1"/>
    <xf numFmtId="0" fontId="2" fillId="6" borderId="7" xfId="0" applyFont="1" applyFill="1" applyBorder="1"/>
    <xf numFmtId="0" fontId="2" fillId="6" borderId="8" xfId="0" applyFont="1" applyFill="1" applyBorder="1"/>
    <xf numFmtId="0" fontId="2" fillId="6" borderId="9" xfId="0" applyFont="1" applyFill="1" applyBorder="1"/>
    <xf numFmtId="0" fontId="2" fillId="6" borderId="10" xfId="0" applyFont="1" applyFill="1" applyBorder="1"/>
    <xf numFmtId="0" fontId="2" fillId="6" borderId="11" xfId="0" applyFont="1" applyFill="1" applyBorder="1"/>
    <xf numFmtId="0" fontId="2" fillId="6" borderId="12" xfId="0" applyFont="1" applyFill="1" applyBorder="1"/>
    <xf numFmtId="0" fontId="2" fillId="6" borderId="13" xfId="0" applyFont="1" applyFill="1" applyBorder="1"/>
    <xf numFmtId="0" fontId="2" fillId="6" borderId="14" xfId="0" applyFont="1" applyFill="1" applyBorder="1"/>
    <xf numFmtId="0" fontId="17" fillId="2" borderId="0" xfId="0" applyFont="1" applyFill="1" applyAlignment="1">
      <alignment horizontal="right" wrapText="1"/>
    </xf>
    <xf numFmtId="0" fontId="17" fillId="2" borderId="0" xfId="0" applyFont="1" applyFill="1" applyAlignment="1">
      <alignment wrapText="1"/>
    </xf>
    <xf numFmtId="0" fontId="17" fillId="2" borderId="0" xfId="0" applyFont="1" applyFill="1"/>
    <xf numFmtId="0" fontId="17" fillId="2" borderId="3" xfId="0" applyFont="1" applyFill="1" applyBorder="1" applyAlignment="1">
      <alignment wrapText="1"/>
    </xf>
    <xf numFmtId="0" fontId="23" fillId="6" borderId="0" xfId="0" applyFont="1" applyFill="1"/>
    <xf numFmtId="0" fontId="0" fillId="2" borderId="0" xfId="0" applyFill="1" applyAlignment="1">
      <alignment horizontal="right"/>
    </xf>
    <xf numFmtId="0" fontId="17" fillId="2" borderId="0" xfId="0" applyFont="1" applyFill="1" applyAlignment="1">
      <alignment vertical="center" wrapText="1"/>
    </xf>
    <xf numFmtId="43" fontId="24" fillId="6" borderId="1" xfId="2" applyFont="1" applyFill="1" applyBorder="1" applyAlignment="1">
      <alignment horizontal="left" vertical="center"/>
    </xf>
    <xf numFmtId="0" fontId="8" fillId="2" borderId="15" xfId="0" applyFont="1" applyFill="1" applyBorder="1" applyAlignment="1">
      <alignment vertical="center"/>
    </xf>
    <xf numFmtId="0" fontId="0" fillId="2" borderId="2" xfId="0" applyFill="1" applyBorder="1"/>
    <xf numFmtId="0" fontId="8" fillId="2" borderId="0" xfId="0" applyFont="1" applyFill="1" applyAlignment="1">
      <alignment vertical="center"/>
    </xf>
    <xf numFmtId="12" fontId="25" fillId="0" borderId="1" xfId="2" applyNumberFormat="1" applyFont="1" applyFill="1" applyBorder="1" applyAlignment="1">
      <alignment horizontal="left" vertical="center"/>
    </xf>
    <xf numFmtId="12" fontId="25" fillId="0" borderId="1" xfId="2" applyNumberFormat="1" applyFont="1" applyFill="1" applyBorder="1" applyAlignment="1">
      <alignment horizontal="left" vertical="center" wrapText="1"/>
    </xf>
    <xf numFmtId="0" fontId="25" fillId="0" borderId="1" xfId="0" applyFont="1" applyBorder="1" applyAlignment="1">
      <alignment horizontal="left" vertical="top" wrapText="1"/>
    </xf>
    <xf numFmtId="12" fontId="15" fillId="0" borderId="1" xfId="2" applyNumberFormat="1" applyFont="1" applyFill="1" applyBorder="1" applyAlignment="1">
      <alignment horizontal="left" vertical="center"/>
    </xf>
    <xf numFmtId="0" fontId="27" fillId="6" borderId="0" xfId="3" applyFont="1" applyFill="1"/>
    <xf numFmtId="0" fontId="28" fillId="6" borderId="0" xfId="0" applyFont="1" applyFill="1"/>
    <xf numFmtId="0" fontId="29" fillId="6" borderId="0" xfId="3" applyFont="1" applyFill="1" applyBorder="1"/>
    <xf numFmtId="0" fontId="3" fillId="6" borderId="0" xfId="0" applyFont="1" applyFill="1"/>
    <xf numFmtId="0" fontId="26" fillId="6" borderId="0" xfId="0" applyFont="1" applyFill="1" applyAlignment="1">
      <alignment horizontal="left" vertical="top" wrapText="1"/>
    </xf>
    <xf numFmtId="0" fontId="26" fillId="6" borderId="11" xfId="0" applyFont="1" applyFill="1" applyBorder="1" applyAlignment="1">
      <alignment horizontal="left" vertical="top" wrapText="1"/>
    </xf>
    <xf numFmtId="0" fontId="13" fillId="2" borderId="0" xfId="0" applyFont="1" applyFill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 wrapText="1"/>
    </xf>
    <xf numFmtId="0" fontId="17" fillId="2" borderId="0" xfId="0" applyFont="1" applyFill="1" applyAlignment="1">
      <alignment horizontal="right" wrapText="1"/>
    </xf>
    <xf numFmtId="0" fontId="17" fillId="2" borderId="3" xfId="0" applyFont="1" applyFill="1" applyBorder="1" applyAlignment="1">
      <alignment horizontal="right" wrapText="1"/>
    </xf>
  </cellXfs>
  <cellStyles count="4">
    <cellStyle name="Komma" xfId="2" builtinId="3"/>
    <cellStyle name="Link" xfId="3" builtinId="8"/>
    <cellStyle name="Prozent" xfId="1" builtinId="5"/>
    <cellStyle name="Standard" xfId="0" builtinId="0"/>
  </cellStyles>
  <dxfs count="0"/>
  <tableStyles count="0" defaultTableStyle="TableStyleMedium2" defaultPivotStyle="PivotStyleLight16"/>
  <colors>
    <mruColors>
      <color rgb="FF0843D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"/>
          <c:y val="0"/>
          <c:w val="1"/>
          <c:h val="0.952843503937007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Input!$F$5:$F$9</c:f>
              <c:numCache>
                <c:formatCode>0%</c:formatCode>
                <c:ptCount val="5"/>
                <c:pt idx="0">
                  <c:v>-0.24561403508771937</c:v>
                </c:pt>
                <c:pt idx="1">
                  <c:v>-0.10420841683366731</c:v>
                </c:pt>
                <c:pt idx="2">
                  <c:v>0.10982658959537583</c:v>
                </c:pt>
                <c:pt idx="3">
                  <c:v>0.4350649350649351</c:v>
                </c:pt>
                <c:pt idx="4">
                  <c:v>-0.10532276330690823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E3-D040-AF02-152284BB77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081900511"/>
        <c:axId val="1355054719"/>
      </c:barChart>
      <c:catAx>
        <c:axId val="1081900511"/>
        <c:scaling>
          <c:orientation val="maxMin"/>
        </c:scaling>
        <c:delete val="0"/>
        <c:axPos val="l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noFill/>
                <a:latin typeface="+mn-lt"/>
                <a:ea typeface="+mn-ea"/>
                <a:cs typeface="+mn-cs"/>
              </a:defRPr>
            </a:pPr>
            <a:endParaRPr lang="de-DE"/>
          </a:p>
        </c:txPr>
        <c:crossAx val="1355054719"/>
        <c:crosses val="autoZero"/>
        <c:auto val="1"/>
        <c:lblAlgn val="ctr"/>
        <c:lblOffset val="100"/>
        <c:noMultiLvlLbl val="0"/>
      </c:catAx>
      <c:valAx>
        <c:axId val="1355054719"/>
        <c:scaling>
          <c:orientation val="minMax"/>
        </c:scaling>
        <c:delete val="1"/>
        <c:axPos val="t"/>
        <c:numFmt formatCode="0%" sourceLinked="1"/>
        <c:majorTickMark val="none"/>
        <c:minorTickMark val="none"/>
        <c:tickLblPos val="nextTo"/>
        <c:crossAx val="10819005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owlearn.org/" TargetMode="Externa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596900</xdr:colOff>
      <xdr:row>20</xdr:row>
      <xdr:rowOff>193868</xdr:rowOff>
    </xdr:from>
    <xdr:to>
      <xdr:col>13</xdr:col>
      <xdr:colOff>649552</xdr:colOff>
      <xdr:row>25</xdr:row>
      <xdr:rowOff>38099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5E262DD-3B52-D273-FDB3-33F3B28552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02900" y="4575368"/>
          <a:ext cx="878152" cy="860231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</a:effec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387574</xdr:colOff>
      <xdr:row>4</xdr:row>
      <xdr:rowOff>11546</xdr:rowOff>
    </xdr:from>
    <xdr:to>
      <xdr:col>6</xdr:col>
      <xdr:colOff>311374</xdr:colOff>
      <xdr:row>9</xdr:row>
      <xdr:rowOff>40184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AA24B69-4D18-007A-6793-9C0077A8B21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owlearn.org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BFC66B-FEBE-F148-B13F-E05AAD50B7B2}">
  <sheetPr>
    <tabColor theme="3" tint="0.89999084444715716"/>
  </sheetPr>
  <dimension ref="B2:N27"/>
  <sheetViews>
    <sheetView showGridLines="0" showRowColHeaders="0" tabSelected="1" zoomScaleNormal="100" workbookViewId="0">
      <selection activeCell="O11" sqref="O11"/>
    </sheetView>
  </sheetViews>
  <sheetFormatPr baseColWidth="10" defaultColWidth="10.83203125" defaultRowHeight="15.5" x14ac:dyDescent="0.35"/>
  <cols>
    <col min="1" max="16384" width="10.83203125" style="44"/>
  </cols>
  <sheetData>
    <row r="2" spans="2:14" ht="16" thickBot="1" x14ac:dyDescent="0.4"/>
    <row r="3" spans="2:14" ht="16" thickTop="1" x14ac:dyDescent="0.35">
      <c r="B3" s="51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3"/>
    </row>
    <row r="4" spans="2:14" ht="30.5" x14ac:dyDescent="0.65">
      <c r="B4" s="54"/>
      <c r="C4" s="49" t="s">
        <v>9</v>
      </c>
      <c r="N4" s="55"/>
    </row>
    <row r="5" spans="2:14" x14ac:dyDescent="0.35">
      <c r="B5" s="54"/>
      <c r="N5" s="55"/>
    </row>
    <row r="6" spans="2:14" ht="16" customHeight="1" x14ac:dyDescent="0.35">
      <c r="B6" s="54"/>
      <c r="C6" s="50"/>
      <c r="D6" s="78" t="s">
        <v>54</v>
      </c>
      <c r="E6" s="78"/>
      <c r="F6" s="78"/>
      <c r="G6" s="78"/>
      <c r="H6" s="78"/>
      <c r="I6" s="78"/>
      <c r="J6" s="78"/>
      <c r="K6" s="78"/>
      <c r="L6" s="78"/>
      <c r="N6" s="55"/>
    </row>
    <row r="7" spans="2:14" x14ac:dyDescent="0.35">
      <c r="B7" s="54"/>
      <c r="D7" s="78"/>
      <c r="E7" s="78"/>
      <c r="F7" s="78"/>
      <c r="G7" s="78"/>
      <c r="H7" s="78"/>
      <c r="I7" s="78"/>
      <c r="J7" s="78"/>
      <c r="K7" s="78"/>
      <c r="L7" s="78"/>
      <c r="N7" s="55"/>
    </row>
    <row r="8" spans="2:14" x14ac:dyDescent="0.35">
      <c r="B8" s="54"/>
      <c r="N8" s="55"/>
    </row>
    <row r="9" spans="2:14" x14ac:dyDescent="0.35">
      <c r="B9" s="54"/>
      <c r="N9" s="55"/>
    </row>
    <row r="10" spans="2:14" ht="18.5" x14ac:dyDescent="0.45">
      <c r="B10" s="54"/>
      <c r="C10" s="75">
        <v>1</v>
      </c>
      <c r="D10" s="76" t="s">
        <v>20</v>
      </c>
      <c r="H10" s="78" t="s">
        <v>50</v>
      </c>
      <c r="I10" s="78"/>
      <c r="J10" s="78"/>
      <c r="K10" s="78"/>
      <c r="L10" s="78"/>
      <c r="M10" s="78"/>
      <c r="N10" s="79"/>
    </row>
    <row r="11" spans="2:14" x14ac:dyDescent="0.35">
      <c r="B11" s="54"/>
      <c r="C11" s="77"/>
      <c r="D11" s="77"/>
      <c r="H11" s="78"/>
      <c r="I11" s="78"/>
      <c r="J11" s="78"/>
      <c r="K11" s="78"/>
      <c r="L11" s="78"/>
      <c r="M11" s="78"/>
      <c r="N11" s="79"/>
    </row>
    <row r="12" spans="2:14" x14ac:dyDescent="0.35">
      <c r="B12" s="54"/>
      <c r="C12" s="77"/>
      <c r="D12" s="77"/>
      <c r="H12" s="78"/>
      <c r="I12" s="78"/>
      <c r="J12" s="78"/>
      <c r="K12" s="78"/>
      <c r="L12" s="78"/>
      <c r="M12" s="78"/>
      <c r="N12" s="79"/>
    </row>
    <row r="13" spans="2:14" ht="18.5" x14ac:dyDescent="0.45">
      <c r="B13" s="54"/>
      <c r="C13" s="75">
        <v>2</v>
      </c>
      <c r="D13" s="76" t="s">
        <v>30</v>
      </c>
      <c r="E13" s="50"/>
      <c r="F13" s="50"/>
      <c r="H13" s="78" t="s">
        <v>52</v>
      </c>
      <c r="I13" s="78"/>
      <c r="J13" s="78"/>
      <c r="K13" s="78"/>
      <c r="L13" s="78"/>
      <c r="M13" s="78"/>
      <c r="N13" s="79"/>
    </row>
    <row r="14" spans="2:14" x14ac:dyDescent="0.35">
      <c r="B14" s="54"/>
      <c r="C14" s="77"/>
      <c r="D14" s="77"/>
      <c r="H14" s="78"/>
      <c r="I14" s="78"/>
      <c r="J14" s="78"/>
      <c r="K14" s="78"/>
      <c r="L14" s="78"/>
      <c r="M14" s="78"/>
      <c r="N14" s="79"/>
    </row>
    <row r="15" spans="2:14" x14ac:dyDescent="0.35">
      <c r="B15" s="54"/>
      <c r="C15" s="77"/>
      <c r="D15" s="77"/>
      <c r="H15" s="78"/>
      <c r="I15" s="78"/>
      <c r="J15" s="78"/>
      <c r="K15" s="78"/>
      <c r="L15" s="78"/>
      <c r="M15" s="78"/>
      <c r="N15" s="79"/>
    </row>
    <row r="16" spans="2:14" ht="19" customHeight="1" x14ac:dyDescent="0.45">
      <c r="B16" s="54"/>
      <c r="C16" s="75">
        <v>3</v>
      </c>
      <c r="D16" s="76" t="s">
        <v>27</v>
      </c>
      <c r="H16" s="78" t="s">
        <v>53</v>
      </c>
      <c r="I16" s="78"/>
      <c r="J16" s="78"/>
      <c r="K16" s="78"/>
      <c r="L16" s="78"/>
      <c r="M16" s="78"/>
      <c r="N16" s="79"/>
    </row>
    <row r="17" spans="2:14" x14ac:dyDescent="0.35">
      <c r="B17" s="54"/>
      <c r="H17" s="78"/>
      <c r="I17" s="78"/>
      <c r="J17" s="78"/>
      <c r="K17" s="78"/>
      <c r="L17" s="78"/>
      <c r="M17" s="78"/>
      <c r="N17" s="79"/>
    </row>
    <row r="18" spans="2:14" x14ac:dyDescent="0.35">
      <c r="B18" s="54"/>
      <c r="H18" s="78"/>
      <c r="I18" s="78"/>
      <c r="J18" s="78"/>
      <c r="K18" s="78"/>
      <c r="L18" s="78"/>
      <c r="M18" s="78"/>
      <c r="N18" s="79"/>
    </row>
    <row r="19" spans="2:14" x14ac:dyDescent="0.35">
      <c r="B19" s="54"/>
      <c r="H19" s="78"/>
      <c r="I19" s="78"/>
      <c r="J19" s="78"/>
      <c r="K19" s="78"/>
      <c r="L19" s="78"/>
      <c r="M19" s="78"/>
      <c r="N19" s="79"/>
    </row>
    <row r="20" spans="2:14" x14ac:dyDescent="0.35">
      <c r="B20" s="54"/>
      <c r="N20" s="55"/>
    </row>
    <row r="21" spans="2:14" x14ac:dyDescent="0.35">
      <c r="B21" s="54"/>
      <c r="N21" s="55"/>
    </row>
    <row r="22" spans="2:14" x14ac:dyDescent="0.35">
      <c r="B22" s="54"/>
      <c r="N22" s="55"/>
    </row>
    <row r="23" spans="2:14" x14ac:dyDescent="0.35">
      <c r="B23" s="54"/>
      <c r="N23" s="55"/>
    </row>
    <row r="24" spans="2:14" x14ac:dyDescent="0.35">
      <c r="B24" s="54"/>
      <c r="L24" s="63" t="s">
        <v>33</v>
      </c>
      <c r="N24" s="55"/>
    </row>
    <row r="25" spans="2:14" x14ac:dyDescent="0.35">
      <c r="B25" s="54"/>
      <c r="L25" s="74" t="s">
        <v>51</v>
      </c>
      <c r="N25" s="55"/>
    </row>
    <row r="26" spans="2:14" ht="16" thickBot="1" x14ac:dyDescent="0.4">
      <c r="B26" s="56"/>
      <c r="C26" s="57"/>
      <c r="D26" s="57"/>
      <c r="E26" s="57"/>
      <c r="F26" s="57"/>
      <c r="G26" s="57"/>
      <c r="H26" s="57"/>
      <c r="I26" s="57"/>
      <c r="J26" s="57"/>
      <c r="K26" s="57"/>
      <c r="L26" s="57"/>
      <c r="M26" s="57"/>
      <c r="N26" s="58"/>
    </row>
    <row r="27" spans="2:14" ht="16" thickTop="1" x14ac:dyDescent="0.35"/>
  </sheetData>
  <mergeCells count="4">
    <mergeCell ref="H16:N19"/>
    <mergeCell ref="D6:L7"/>
    <mergeCell ref="H13:N15"/>
    <mergeCell ref="H10:N12"/>
  </mergeCells>
  <hyperlinks>
    <hyperlink ref="D10" location="Input!A1" display="Input" xr:uid="{EBE89ACC-7AE7-CC4D-B309-FB53D483B4BD}"/>
    <hyperlink ref="D13" location="'lokale Gewichte'!A1" display="Berechnung der lokalen Gewichte" xr:uid="{939AC89F-9195-DC4F-906A-72F9B776AFFF}"/>
    <hyperlink ref="D16" location="'globale Gewichte'!A1" display="Berechnung der globalen Gewichte" xr:uid="{399371CB-A644-874C-897E-AAE67D1044A0}"/>
    <hyperlink ref="L25" r:id="rId1" xr:uid="{68431FBC-966B-EB42-A5F7-FE7B56CE856E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FFFAF9-07AC-0C4D-BA6D-F84B05066F02}">
  <sheetPr>
    <tabColor theme="3" tint="0.499984740745262"/>
  </sheetPr>
  <dimension ref="B2:L53"/>
  <sheetViews>
    <sheetView topLeftCell="A2" zoomScale="110" zoomScaleNormal="110" workbookViewId="0">
      <pane ySplit="10" topLeftCell="A15" activePane="bottomLeft" state="frozen"/>
      <selection activeCell="A2" sqref="A2"/>
      <selection pane="bottomLeft" activeCell="D16" sqref="D16"/>
    </sheetView>
  </sheetViews>
  <sheetFormatPr baseColWidth="10" defaultColWidth="10.83203125" defaultRowHeight="16" x14ac:dyDescent="0.4"/>
  <cols>
    <col min="1" max="1" width="2" style="1" customWidth="1"/>
    <col min="2" max="2" width="23.5" style="1" customWidth="1"/>
    <col min="3" max="7" width="13.83203125" style="1" customWidth="1"/>
    <col min="8" max="8" width="5.5" style="1" customWidth="1"/>
    <col min="9" max="9" width="13.83203125" style="1" customWidth="1"/>
    <col min="10" max="10" width="3.58203125" style="1" customWidth="1"/>
    <col min="11" max="11" width="9.58203125" style="1" bestFit="1" customWidth="1"/>
    <col min="12" max="12" width="14.83203125" style="1" customWidth="1"/>
    <col min="13" max="16384" width="10.83203125" style="1"/>
  </cols>
  <sheetData>
    <row r="2" spans="2:12" ht="25.5" x14ac:dyDescent="0.55000000000000004">
      <c r="B2" s="18" t="s">
        <v>17</v>
      </c>
    </row>
    <row r="3" spans="2:12" ht="9" customHeight="1" x14ac:dyDescent="0.4"/>
    <row r="4" spans="2:12" ht="30" customHeight="1" thickBot="1" x14ac:dyDescent="0.45">
      <c r="B4" s="29"/>
      <c r="C4" s="36" t="s">
        <v>5</v>
      </c>
      <c r="D4" s="35" t="s">
        <v>6</v>
      </c>
      <c r="E4" s="37" t="s">
        <v>35</v>
      </c>
      <c r="F4" s="38" t="s">
        <v>24</v>
      </c>
      <c r="H4" s="67" t="s">
        <v>34</v>
      </c>
      <c r="I4" s="68"/>
    </row>
    <row r="5" spans="2:12" ht="30" customHeight="1" x14ac:dyDescent="0.4">
      <c r="B5" s="30" t="s">
        <v>23</v>
      </c>
      <c r="C5" s="31">
        <v>47.3</v>
      </c>
      <c r="D5" s="31">
        <v>62.7</v>
      </c>
      <c r="E5" s="39">
        <f>C5-D5</f>
        <v>-15.400000000000006</v>
      </c>
      <c r="F5" s="32">
        <f>E5/D5</f>
        <v>-0.24561403508771937</v>
      </c>
      <c r="H5" s="69" t="s">
        <v>36</v>
      </c>
    </row>
    <row r="6" spans="2:12" ht="30" customHeight="1" x14ac:dyDescent="0.4">
      <c r="B6" s="30" t="s">
        <v>8</v>
      </c>
      <c r="C6" s="33">
        <v>0.44700000000000001</v>
      </c>
      <c r="D6" s="33">
        <v>0.499</v>
      </c>
      <c r="E6" s="34">
        <f>C6-D6</f>
        <v>-5.1999999999999991E-2</v>
      </c>
      <c r="F6" s="32">
        <f>E6/D6</f>
        <v>-0.10420841683366731</v>
      </c>
      <c r="H6" s="69" t="s">
        <v>37</v>
      </c>
    </row>
    <row r="7" spans="2:12" ht="30" customHeight="1" x14ac:dyDescent="0.4">
      <c r="B7" s="30" t="s">
        <v>10</v>
      </c>
      <c r="C7" s="33">
        <v>0.192</v>
      </c>
      <c r="D7" s="33">
        <v>0.17299999999999999</v>
      </c>
      <c r="E7" s="34">
        <f>C7-D7</f>
        <v>1.9000000000000017E-2</v>
      </c>
      <c r="F7" s="32">
        <f>E7/D7</f>
        <v>0.10982658959537583</v>
      </c>
      <c r="H7" s="69" t="s">
        <v>37</v>
      </c>
    </row>
    <row r="8" spans="2:12" ht="30" customHeight="1" x14ac:dyDescent="0.4">
      <c r="B8" s="30" t="s">
        <v>7</v>
      </c>
      <c r="C8" s="13">
        <v>22.1</v>
      </c>
      <c r="D8" s="13">
        <v>15.4</v>
      </c>
      <c r="E8" s="39">
        <f>C8-D8</f>
        <v>6.7000000000000011</v>
      </c>
      <c r="F8" s="32">
        <f>E8/D8</f>
        <v>0.4350649350649351</v>
      </c>
      <c r="H8" s="69" t="s">
        <v>37</v>
      </c>
    </row>
    <row r="9" spans="2:12" ht="30" customHeight="1" x14ac:dyDescent="0.4">
      <c r="B9" s="30" t="s">
        <v>0</v>
      </c>
      <c r="C9" s="33">
        <v>0.79</v>
      </c>
      <c r="D9" s="33">
        <v>0.88300000000000001</v>
      </c>
      <c r="E9" s="34">
        <f>C9-D9</f>
        <v>-9.2999999999999972E-2</v>
      </c>
      <c r="F9" s="32">
        <f>E9/D9</f>
        <v>-0.10532276330690823</v>
      </c>
      <c r="H9" s="69" t="s">
        <v>38</v>
      </c>
    </row>
    <row r="10" spans="2:12" ht="7" customHeight="1" x14ac:dyDescent="0.4"/>
    <row r="11" spans="2:12" s="9" customFormat="1" ht="9" customHeight="1" x14ac:dyDescent="0.4"/>
    <row r="12" spans="2:12" ht="9" customHeight="1" x14ac:dyDescent="0.4"/>
    <row r="13" spans="2:12" ht="25" x14ac:dyDescent="0.5">
      <c r="B13" s="18" t="s">
        <v>21</v>
      </c>
      <c r="C13" s="4"/>
      <c r="D13" s="4"/>
      <c r="E13" s="4"/>
      <c r="F13" s="4"/>
      <c r="G13" s="5"/>
    </row>
    <row r="14" spans="2:12" x14ac:dyDescent="0.4">
      <c r="B14" s="2"/>
      <c r="C14" s="4"/>
      <c r="D14" s="4"/>
      <c r="E14" s="4"/>
      <c r="F14" s="4"/>
      <c r="G14" s="5"/>
    </row>
    <row r="15" spans="2:12" ht="46.5" x14ac:dyDescent="0.4">
      <c r="B15" s="6" t="s">
        <v>19</v>
      </c>
      <c r="C15" s="12" t="s">
        <v>18</v>
      </c>
      <c r="D15" s="12" t="s">
        <v>8</v>
      </c>
      <c r="E15" s="12" t="s">
        <v>10</v>
      </c>
      <c r="F15" s="12" t="s">
        <v>7</v>
      </c>
      <c r="G15" s="12" t="s">
        <v>0</v>
      </c>
      <c r="H15" s="10"/>
      <c r="I15" s="11" t="s">
        <v>12</v>
      </c>
      <c r="K15" s="11" t="s">
        <v>40</v>
      </c>
      <c r="L15" s="11" t="s">
        <v>39</v>
      </c>
    </row>
    <row r="16" spans="2:12" ht="30" customHeight="1" x14ac:dyDescent="0.4">
      <c r="B16" s="11" t="s">
        <v>11</v>
      </c>
      <c r="C16" s="7">
        <f>1/1</f>
        <v>1</v>
      </c>
      <c r="D16" s="16">
        <v>5</v>
      </c>
      <c r="E16" s="17">
        <v>2</v>
      </c>
      <c r="F16" s="17">
        <v>3</v>
      </c>
      <c r="G16" s="17">
        <v>4</v>
      </c>
      <c r="I16" s="24" t="s">
        <v>13</v>
      </c>
      <c r="K16" s="70">
        <v>1</v>
      </c>
      <c r="L16" s="71" t="s">
        <v>41</v>
      </c>
    </row>
    <row r="17" spans="2:12" ht="30" customHeight="1" x14ac:dyDescent="0.4">
      <c r="B17" s="11" t="s">
        <v>8</v>
      </c>
      <c r="C17" s="8">
        <f>1/D16</f>
        <v>0.2</v>
      </c>
      <c r="D17" s="7">
        <v>1</v>
      </c>
      <c r="E17" s="17">
        <f>1/4</f>
        <v>0.25</v>
      </c>
      <c r="F17" s="17">
        <f>1/3</f>
        <v>0.33333333333333331</v>
      </c>
      <c r="G17" s="17">
        <f>1/2</f>
        <v>0.5</v>
      </c>
      <c r="I17" s="25" t="s">
        <v>15</v>
      </c>
      <c r="K17" s="70">
        <v>3</v>
      </c>
      <c r="L17" s="71" t="s">
        <v>45</v>
      </c>
    </row>
    <row r="18" spans="2:12" ht="30" customHeight="1" x14ac:dyDescent="0.4">
      <c r="B18" s="11" t="s">
        <v>10</v>
      </c>
      <c r="C18" s="8">
        <f>1/E16</f>
        <v>0.5</v>
      </c>
      <c r="D18" s="8">
        <f>1/E17</f>
        <v>4</v>
      </c>
      <c r="E18" s="7">
        <v>1</v>
      </c>
      <c r="F18" s="17">
        <v>2</v>
      </c>
      <c r="G18" s="17">
        <v>3</v>
      </c>
      <c r="I18" s="26" t="s">
        <v>14</v>
      </c>
      <c r="K18" s="70">
        <v>5</v>
      </c>
      <c r="L18" s="71" t="s">
        <v>44</v>
      </c>
    </row>
    <row r="19" spans="2:12" ht="30" customHeight="1" x14ac:dyDescent="0.4">
      <c r="B19" s="11" t="s">
        <v>7</v>
      </c>
      <c r="C19" s="8">
        <f>1/F16</f>
        <v>0.33333333333333331</v>
      </c>
      <c r="D19" s="8">
        <f>1/F17</f>
        <v>3</v>
      </c>
      <c r="E19" s="8">
        <f>1/F18</f>
        <v>0.5</v>
      </c>
      <c r="F19" s="7">
        <v>1</v>
      </c>
      <c r="G19" s="17">
        <v>2</v>
      </c>
      <c r="K19" s="72">
        <v>7</v>
      </c>
      <c r="L19" s="71" t="s">
        <v>43</v>
      </c>
    </row>
    <row r="20" spans="2:12" ht="30" customHeight="1" x14ac:dyDescent="0.4">
      <c r="B20" s="11" t="s">
        <v>0</v>
      </c>
      <c r="C20" s="8">
        <f>1/G16</f>
        <v>0.25</v>
      </c>
      <c r="D20" s="8">
        <f>1/G17</f>
        <v>2</v>
      </c>
      <c r="E20" s="8">
        <f>1/G18</f>
        <v>0.33333333333333331</v>
      </c>
      <c r="F20" s="8">
        <f>1/G19</f>
        <v>0.5</v>
      </c>
      <c r="G20" s="7">
        <v>1</v>
      </c>
      <c r="K20" s="70">
        <v>9</v>
      </c>
      <c r="L20" s="71" t="s">
        <v>42</v>
      </c>
    </row>
    <row r="21" spans="2:12" s="42" customFormat="1" ht="14" x14ac:dyDescent="0.3">
      <c r="B21" s="40" t="s">
        <v>16</v>
      </c>
      <c r="C21" s="41">
        <f>SUM(C16:C20)</f>
        <v>2.2833333333333332</v>
      </c>
      <c r="D21" s="41">
        <f t="shared" ref="D21" si="0">SUM(D16:D20)</f>
        <v>15</v>
      </c>
      <c r="E21" s="41">
        <f>SUM(E16:E20)</f>
        <v>4.083333333333333</v>
      </c>
      <c r="F21" s="41">
        <f>SUM(F16:F20)</f>
        <v>6.8333333333333339</v>
      </c>
      <c r="G21" s="41">
        <f>SUM(G16:G20)</f>
        <v>10.5</v>
      </c>
      <c r="K21" s="73" t="s">
        <v>48</v>
      </c>
      <c r="L21" s="73" t="s">
        <v>47</v>
      </c>
    </row>
    <row r="22" spans="2:12" x14ac:dyDescent="0.4">
      <c r="B22" s="14"/>
      <c r="C22" s="15"/>
      <c r="D22" s="15"/>
      <c r="E22" s="15"/>
      <c r="F22" s="15"/>
      <c r="G22" s="15"/>
      <c r="K22" s="73" t="s">
        <v>49</v>
      </c>
      <c r="L22" s="73" t="s">
        <v>46</v>
      </c>
    </row>
    <row r="23" spans="2:12" ht="25" x14ac:dyDescent="0.5">
      <c r="B23" s="18" t="s">
        <v>22</v>
      </c>
      <c r="C23" s="15"/>
      <c r="D23" s="15"/>
      <c r="E23" s="15"/>
      <c r="F23" s="15"/>
      <c r="G23" s="15"/>
    </row>
    <row r="24" spans="2:12" x14ac:dyDescent="0.4">
      <c r="B24" s="14"/>
      <c r="C24" s="15"/>
      <c r="D24" s="15"/>
      <c r="E24" s="15"/>
      <c r="F24" s="15"/>
      <c r="G24" s="15"/>
    </row>
    <row r="25" spans="2:12" ht="28" x14ac:dyDescent="0.4">
      <c r="B25" s="6" t="str">
        <f>B5</f>
        <v>DKI (CO2e/Fahrzeug in t)</v>
      </c>
      <c r="C25" s="11" t="s">
        <v>1</v>
      </c>
      <c r="D25" s="11" t="s">
        <v>2</v>
      </c>
      <c r="E25" s="15"/>
      <c r="F25" s="15"/>
      <c r="G25" s="15"/>
    </row>
    <row r="26" spans="2:12" ht="30" customHeight="1" x14ac:dyDescent="0.4">
      <c r="B26" s="11" t="s">
        <v>1</v>
      </c>
      <c r="C26" s="7">
        <f>1/1</f>
        <v>1</v>
      </c>
      <c r="D26" s="16">
        <v>6</v>
      </c>
      <c r="E26" s="15"/>
      <c r="F26" s="15"/>
      <c r="G26" s="15"/>
    </row>
    <row r="27" spans="2:12" ht="30" customHeight="1" x14ac:dyDescent="0.4">
      <c r="B27" s="11" t="s">
        <v>2</v>
      </c>
      <c r="C27" s="8">
        <f>1/D26</f>
        <v>0.16666666666666666</v>
      </c>
      <c r="D27" s="7">
        <v>1</v>
      </c>
      <c r="E27" s="15"/>
      <c r="F27" s="15"/>
      <c r="G27" s="15"/>
    </row>
    <row r="28" spans="2:12" s="42" customFormat="1" ht="12" x14ac:dyDescent="0.3">
      <c r="B28" s="40" t="s">
        <v>16</v>
      </c>
      <c r="C28" s="41">
        <f>SUM(C26:C27)</f>
        <v>1.1666666666666667</v>
      </c>
      <c r="D28" s="41">
        <f>SUM(D26:D27)</f>
        <v>7</v>
      </c>
      <c r="E28" s="41"/>
      <c r="F28" s="41"/>
      <c r="G28" s="41"/>
    </row>
    <row r="29" spans="2:12" x14ac:dyDescent="0.4">
      <c r="B29" s="14"/>
      <c r="C29" s="15"/>
      <c r="D29" s="15"/>
      <c r="E29" s="15"/>
      <c r="F29" s="15"/>
      <c r="G29" s="15"/>
    </row>
    <row r="30" spans="2:12" ht="30" x14ac:dyDescent="0.4">
      <c r="B30" s="6" t="str">
        <f>B6</f>
        <v>Ausgaben für CO2-arme Technologien</v>
      </c>
      <c r="C30" s="11" t="s">
        <v>1</v>
      </c>
      <c r="D30" s="11" t="s">
        <v>2</v>
      </c>
      <c r="E30" s="15"/>
      <c r="F30" s="15"/>
      <c r="G30" s="15"/>
    </row>
    <row r="31" spans="2:12" ht="30" customHeight="1" x14ac:dyDescent="0.4">
      <c r="B31" s="11" t="s">
        <v>1</v>
      </c>
      <c r="C31" s="7">
        <f>1/1</f>
        <v>1</v>
      </c>
      <c r="D31" s="16">
        <v>0.33333333333333331</v>
      </c>
      <c r="E31" s="15"/>
      <c r="F31" s="15"/>
      <c r="G31" s="15"/>
    </row>
    <row r="32" spans="2:12" ht="30" customHeight="1" x14ac:dyDescent="0.4">
      <c r="B32" s="11" t="s">
        <v>2</v>
      </c>
      <c r="C32" s="8">
        <f>1/D31</f>
        <v>3</v>
      </c>
      <c r="D32" s="7">
        <v>1</v>
      </c>
      <c r="E32" s="15"/>
      <c r="F32" s="15"/>
      <c r="G32" s="15"/>
    </row>
    <row r="33" spans="2:7" s="42" customFormat="1" ht="12" x14ac:dyDescent="0.3">
      <c r="B33" s="40" t="s">
        <v>16</v>
      </c>
      <c r="C33" s="41">
        <f>SUM(C31:C32)</f>
        <v>4</v>
      </c>
      <c r="D33" s="41">
        <f>SUM(D31:D32)</f>
        <v>1.3333333333333333</v>
      </c>
      <c r="E33" s="41"/>
      <c r="F33" s="41"/>
      <c r="G33" s="41"/>
    </row>
    <row r="34" spans="2:7" x14ac:dyDescent="0.4">
      <c r="B34" s="14"/>
      <c r="C34" s="15"/>
      <c r="D34" s="15"/>
      <c r="E34" s="15"/>
      <c r="F34" s="15"/>
      <c r="G34" s="15"/>
    </row>
    <row r="35" spans="2:7" ht="30" x14ac:dyDescent="0.4">
      <c r="B35" s="6" t="str">
        <f>B7</f>
        <v>Frauenanteil 
Management</v>
      </c>
      <c r="C35" s="11" t="s">
        <v>1</v>
      </c>
      <c r="D35" s="11" t="s">
        <v>2</v>
      </c>
      <c r="E35" s="15"/>
      <c r="F35" s="15"/>
      <c r="G35" s="15"/>
    </row>
    <row r="36" spans="2:7" ht="30" customHeight="1" x14ac:dyDescent="0.4">
      <c r="B36" s="11" t="s">
        <v>1</v>
      </c>
      <c r="C36" s="7">
        <f>1/1</f>
        <v>1</v>
      </c>
      <c r="D36" s="16">
        <v>3</v>
      </c>
      <c r="E36" s="15"/>
      <c r="F36" s="15"/>
      <c r="G36" s="15"/>
    </row>
    <row r="37" spans="2:7" ht="30" customHeight="1" x14ac:dyDescent="0.4">
      <c r="B37" s="11" t="s">
        <v>2</v>
      </c>
      <c r="C37" s="8">
        <f>1/D36</f>
        <v>0.33333333333333331</v>
      </c>
      <c r="D37" s="7">
        <v>1</v>
      </c>
      <c r="E37" s="15"/>
      <c r="F37" s="15"/>
      <c r="G37" s="15"/>
    </row>
    <row r="38" spans="2:7" s="42" customFormat="1" ht="12" x14ac:dyDescent="0.3">
      <c r="B38" s="40" t="s">
        <v>16</v>
      </c>
      <c r="C38" s="41">
        <f>SUM(C36:C37)</f>
        <v>1.3333333333333333</v>
      </c>
      <c r="D38" s="41">
        <f>SUM(D36:D37)</f>
        <v>4</v>
      </c>
      <c r="E38" s="41"/>
      <c r="F38" s="41"/>
      <c r="G38" s="41"/>
    </row>
    <row r="39" spans="2:7" x14ac:dyDescent="0.4">
      <c r="B39" s="14"/>
      <c r="C39" s="15"/>
      <c r="D39" s="15"/>
      <c r="E39" s="15"/>
      <c r="F39" s="15"/>
      <c r="G39" s="15"/>
    </row>
    <row r="40" spans="2:7" ht="30" x14ac:dyDescent="0.4">
      <c r="B40" s="6" t="str">
        <f>B8</f>
        <v>Weiterbildung (h/Mitarbeiter)</v>
      </c>
      <c r="C40" s="11" t="s">
        <v>1</v>
      </c>
      <c r="D40" s="11" t="s">
        <v>2</v>
      </c>
      <c r="E40" s="15"/>
      <c r="F40" s="15"/>
      <c r="G40" s="15"/>
    </row>
    <row r="41" spans="2:7" ht="30" customHeight="1" x14ac:dyDescent="0.4">
      <c r="B41" s="11" t="s">
        <v>1</v>
      </c>
      <c r="C41" s="7">
        <f>1/1</f>
        <v>1</v>
      </c>
      <c r="D41" s="16">
        <v>7</v>
      </c>
      <c r="E41" s="15"/>
      <c r="F41" s="15"/>
      <c r="G41" s="15"/>
    </row>
    <row r="42" spans="2:7" ht="30" customHeight="1" x14ac:dyDescent="0.4">
      <c r="B42" s="11" t="s">
        <v>2</v>
      </c>
      <c r="C42" s="8">
        <f>1/D41</f>
        <v>0.14285714285714285</v>
      </c>
      <c r="D42" s="7">
        <v>1</v>
      </c>
      <c r="E42" s="15"/>
      <c r="F42" s="15"/>
      <c r="G42" s="15"/>
    </row>
    <row r="43" spans="2:7" s="42" customFormat="1" ht="12" x14ac:dyDescent="0.3">
      <c r="B43" s="40" t="s">
        <v>16</v>
      </c>
      <c r="C43" s="41">
        <f>SUM(C41:C42)</f>
        <v>1.1428571428571428</v>
      </c>
      <c r="D43" s="41">
        <f>SUM(D41:D42)</f>
        <v>8</v>
      </c>
      <c r="E43" s="41"/>
      <c r="F43" s="41"/>
      <c r="G43" s="41"/>
    </row>
    <row r="44" spans="2:7" x14ac:dyDescent="0.4">
      <c r="B44" s="14"/>
      <c r="C44" s="15"/>
      <c r="D44" s="15"/>
      <c r="E44" s="15"/>
      <c r="F44" s="15"/>
      <c r="G44" s="15"/>
    </row>
    <row r="45" spans="2:7" ht="28" x14ac:dyDescent="0.4">
      <c r="B45" s="6" t="str">
        <f>B9</f>
        <v>Nachhaltige Beschaffung</v>
      </c>
      <c r="C45" s="11" t="s">
        <v>1</v>
      </c>
      <c r="D45" s="11" t="s">
        <v>2</v>
      </c>
      <c r="E45" s="15"/>
      <c r="F45" s="15"/>
      <c r="G45" s="15"/>
    </row>
    <row r="46" spans="2:7" ht="30" customHeight="1" x14ac:dyDescent="0.4">
      <c r="B46" s="11" t="s">
        <v>1</v>
      </c>
      <c r="C46" s="7">
        <f>1/1</f>
        <v>1</v>
      </c>
      <c r="D46" s="16">
        <v>0.33333333333333331</v>
      </c>
      <c r="E46" s="15"/>
      <c r="F46" s="15"/>
      <c r="G46" s="15"/>
    </row>
    <row r="47" spans="2:7" ht="30" customHeight="1" x14ac:dyDescent="0.4">
      <c r="B47" s="11" t="s">
        <v>2</v>
      </c>
      <c r="C47" s="8">
        <f>1/D46</f>
        <v>3</v>
      </c>
      <c r="D47" s="7">
        <v>1</v>
      </c>
    </row>
    <row r="48" spans="2:7" x14ac:dyDescent="0.4">
      <c r="B48" s="40" t="s">
        <v>16</v>
      </c>
      <c r="C48" s="41">
        <f>SUM(C46:C47)</f>
        <v>4</v>
      </c>
      <c r="D48" s="41">
        <f>SUM(D46:D47)</f>
        <v>1.3333333333333333</v>
      </c>
    </row>
    <row r="49" spans="2:3" x14ac:dyDescent="0.4">
      <c r="B49" s="13"/>
      <c r="C49" s="27"/>
    </row>
    <row r="50" spans="2:3" x14ac:dyDescent="0.4">
      <c r="B50" s="13"/>
      <c r="C50" s="27"/>
    </row>
    <row r="51" spans="2:3" x14ac:dyDescent="0.4">
      <c r="B51" s="13"/>
      <c r="C51" s="27"/>
    </row>
    <row r="52" spans="2:3" x14ac:dyDescent="0.4">
      <c r="B52" s="13"/>
      <c r="C52" s="27"/>
    </row>
    <row r="53" spans="2:3" x14ac:dyDescent="0.4">
      <c r="B53" s="13"/>
      <c r="C53" s="27"/>
    </row>
  </sheetData>
  <pageMargins left="0.7" right="0.7" top="0.78740157499999996" bottom="0.78740157499999996" header="0.3" footer="0.3"/>
  <pageSetup paperSize="9" orientation="portrait" horizontalDpi="0" verticalDpi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5055E8-89BB-E840-ABCF-18619E6D1BD0}">
  <sheetPr>
    <tabColor theme="3" tint="9.9978637043366805E-2"/>
  </sheetPr>
  <dimension ref="B2:I41"/>
  <sheetViews>
    <sheetView zoomScaleNormal="100" workbookViewId="0">
      <selection activeCell="C6" sqref="C6"/>
    </sheetView>
  </sheetViews>
  <sheetFormatPr baseColWidth="10" defaultColWidth="10.83203125" defaultRowHeight="16" x14ac:dyDescent="0.4"/>
  <cols>
    <col min="1" max="1" width="2" style="1" customWidth="1"/>
    <col min="2" max="2" width="23.5" style="1" customWidth="1"/>
    <col min="3" max="7" width="13.83203125" style="1" customWidth="1"/>
    <col min="8" max="8" width="11.08203125" style="1" customWidth="1"/>
    <col min="9" max="9" width="13.83203125" style="1" customWidth="1"/>
    <col min="10" max="16384" width="10.83203125" style="1"/>
  </cols>
  <sheetData>
    <row r="2" spans="2:9" ht="25" x14ac:dyDescent="0.5">
      <c r="B2" s="18" t="s">
        <v>25</v>
      </c>
    </row>
    <row r="4" spans="2:9" ht="46.5" x14ac:dyDescent="0.4">
      <c r="B4" s="3"/>
      <c r="C4" s="12" t="s">
        <v>18</v>
      </c>
      <c r="D4" s="12" t="s">
        <v>8</v>
      </c>
      <c r="E4" s="12" t="s">
        <v>10</v>
      </c>
      <c r="F4" s="12" t="s">
        <v>7</v>
      </c>
      <c r="G4" s="12" t="s">
        <v>0</v>
      </c>
      <c r="I4" s="22" t="s">
        <v>4</v>
      </c>
    </row>
    <row r="5" spans="2:9" ht="30" customHeight="1" x14ac:dyDescent="0.4">
      <c r="B5" s="11" t="s">
        <v>11</v>
      </c>
      <c r="C5" s="20">
        <f>Input!C16/Input!C$21</f>
        <v>0.43795620437956206</v>
      </c>
      <c r="D5" s="20">
        <f>Input!D16/Input!D$21</f>
        <v>0.33333333333333331</v>
      </c>
      <c r="E5" s="20">
        <f>Input!E16/Input!E$21</f>
        <v>0.48979591836734698</v>
      </c>
      <c r="F5" s="20">
        <f>Input!F16/Input!F$21</f>
        <v>0.43902439024390238</v>
      </c>
      <c r="G5" s="20">
        <f>Input!G16/Input!G$21</f>
        <v>0.38095238095238093</v>
      </c>
      <c r="I5" s="66">
        <f>AVERAGE(C5:G5)</f>
        <v>0.41621244545530517</v>
      </c>
    </row>
    <row r="6" spans="2:9" ht="30" customHeight="1" x14ac:dyDescent="0.4">
      <c r="B6" s="11" t="s">
        <v>8</v>
      </c>
      <c r="C6" s="20">
        <f>Input!C17/Input!C$21</f>
        <v>8.7591240875912413E-2</v>
      </c>
      <c r="D6" s="20">
        <f>Input!D17/Input!D$21</f>
        <v>6.6666666666666666E-2</v>
      </c>
      <c r="E6" s="20">
        <f>Input!E17/Input!E$21</f>
        <v>6.1224489795918373E-2</v>
      </c>
      <c r="F6" s="20">
        <f>Input!F17/Input!F$21</f>
        <v>4.8780487804878044E-2</v>
      </c>
      <c r="G6" s="20">
        <f>Input!G17/Input!G$21</f>
        <v>4.7619047619047616E-2</v>
      </c>
      <c r="I6" s="66">
        <f t="shared" ref="I6:I9" si="0">AVERAGE(C6:G6)</f>
        <v>6.2376386552484619E-2</v>
      </c>
    </row>
    <row r="7" spans="2:9" ht="30" customHeight="1" x14ac:dyDescent="0.4">
      <c r="B7" s="11" t="s">
        <v>10</v>
      </c>
      <c r="C7" s="20">
        <f>Input!C18/Input!C$21</f>
        <v>0.21897810218978103</v>
      </c>
      <c r="D7" s="20">
        <f>Input!D18/Input!D$21</f>
        <v>0.26666666666666666</v>
      </c>
      <c r="E7" s="20">
        <f>Input!E18/Input!E$21</f>
        <v>0.24489795918367349</v>
      </c>
      <c r="F7" s="20">
        <f>Input!F18/Input!F$21</f>
        <v>0.29268292682926828</v>
      </c>
      <c r="G7" s="20">
        <f>Input!G18/Input!G$21</f>
        <v>0.2857142857142857</v>
      </c>
      <c r="I7" s="66">
        <f t="shared" si="0"/>
        <v>0.26178798811673498</v>
      </c>
    </row>
    <row r="8" spans="2:9" ht="30" customHeight="1" x14ac:dyDescent="0.4">
      <c r="B8" s="11" t="s">
        <v>7</v>
      </c>
      <c r="C8" s="20">
        <f>Input!C19/Input!C$21</f>
        <v>0.145985401459854</v>
      </c>
      <c r="D8" s="20">
        <f>Input!D19/Input!D$21</f>
        <v>0.2</v>
      </c>
      <c r="E8" s="20">
        <f>Input!E19/Input!E$21</f>
        <v>0.12244897959183675</v>
      </c>
      <c r="F8" s="20">
        <f>Input!F19/Input!F$21</f>
        <v>0.14634146341463414</v>
      </c>
      <c r="G8" s="20">
        <f>Input!G19/Input!G$21</f>
        <v>0.19047619047619047</v>
      </c>
      <c r="I8" s="66">
        <f t="shared" si="0"/>
        <v>0.16105040698850309</v>
      </c>
    </row>
    <row r="9" spans="2:9" ht="30" customHeight="1" x14ac:dyDescent="0.4">
      <c r="B9" s="11" t="s">
        <v>0</v>
      </c>
      <c r="C9" s="20">
        <f>Input!C20/Input!C$21</f>
        <v>0.10948905109489052</v>
      </c>
      <c r="D9" s="20">
        <f>Input!D20/Input!D$21</f>
        <v>0.13333333333333333</v>
      </c>
      <c r="E9" s="20">
        <f>Input!E20/Input!E$21</f>
        <v>8.1632653061224497E-2</v>
      </c>
      <c r="F9" s="20">
        <f>Input!F20/Input!F$21</f>
        <v>7.3170731707317069E-2</v>
      </c>
      <c r="G9" s="20">
        <f>Input!G20/Input!G$21</f>
        <v>9.5238095238095233E-2</v>
      </c>
      <c r="I9" s="66">
        <f t="shared" si="0"/>
        <v>9.8572772886972138E-2</v>
      </c>
    </row>
    <row r="10" spans="2:9" x14ac:dyDescent="0.4">
      <c r="B10" s="14" t="s">
        <v>16</v>
      </c>
      <c r="C10" s="21">
        <f>SUM(C5:C9)</f>
        <v>1</v>
      </c>
      <c r="D10" s="21">
        <f t="shared" ref="D10" si="1">SUM(D5:D9)</f>
        <v>1</v>
      </c>
      <c r="E10" s="21">
        <f>SUM(E5:E9)</f>
        <v>1.0000000000000002</v>
      </c>
      <c r="F10" s="21">
        <f>SUM(F5:F9)</f>
        <v>0.99999999999999989</v>
      </c>
      <c r="G10" s="21">
        <f>SUM(G5:G9)</f>
        <v>0.99999999999999989</v>
      </c>
      <c r="I10" s="23">
        <f>SUM(I5:I9)</f>
        <v>1</v>
      </c>
    </row>
    <row r="13" spans="2:9" ht="25.5" x14ac:dyDescent="0.55000000000000004">
      <c r="B13" s="18" t="s">
        <v>26</v>
      </c>
    </row>
    <row r="15" spans="2:9" ht="28" x14ac:dyDescent="0.4">
      <c r="B15" s="6" t="str">
        <f>Input!B25</f>
        <v>DKI (CO2e/Fahrzeug in t)</v>
      </c>
      <c r="C15" s="11" t="str">
        <f>Input!C25</f>
        <v>Volkswagen Group</v>
      </c>
      <c r="D15" s="11" t="str">
        <f>Input!D25</f>
        <v>Porsche AG</v>
      </c>
      <c r="F15" s="22" t="s">
        <v>4</v>
      </c>
    </row>
    <row r="16" spans="2:9" ht="30" customHeight="1" x14ac:dyDescent="0.4">
      <c r="B16" s="11" t="str">
        <f>Input!B26</f>
        <v>Volkswagen Group</v>
      </c>
      <c r="C16" s="43">
        <f>Input!C26/Input!C$28</f>
        <v>0.8571428571428571</v>
      </c>
      <c r="D16" s="43">
        <f>Input!D26/Input!D$28</f>
        <v>0.8571428571428571</v>
      </c>
      <c r="F16" s="66">
        <f>AVERAGE(C16:D16)</f>
        <v>0.8571428571428571</v>
      </c>
    </row>
    <row r="17" spans="2:6" ht="30" customHeight="1" x14ac:dyDescent="0.4">
      <c r="B17" s="11" t="str">
        <f>Input!B27</f>
        <v>Porsche AG</v>
      </c>
      <c r="C17" s="43">
        <f>Input!C27/Input!C$28</f>
        <v>0.14285714285714285</v>
      </c>
      <c r="D17" s="43">
        <f>Input!D27/Input!D$28</f>
        <v>0.14285714285714285</v>
      </c>
      <c r="F17" s="66">
        <f>AVERAGE(C17:D17)</f>
        <v>0.14285714285714285</v>
      </c>
    </row>
    <row r="18" spans="2:6" x14ac:dyDescent="0.4">
      <c r="B18" s="40" t="s">
        <v>16</v>
      </c>
      <c r="C18" s="41">
        <f>SUM(C16:C17)</f>
        <v>1</v>
      </c>
      <c r="D18" s="41">
        <f>SUM(D16:D17)</f>
        <v>1</v>
      </c>
    </row>
    <row r="19" spans="2:6" x14ac:dyDescent="0.4">
      <c r="B19" s="14"/>
      <c r="C19" s="15"/>
      <c r="D19" s="15"/>
    </row>
    <row r="20" spans="2:6" ht="30" x14ac:dyDescent="0.4">
      <c r="B20" s="6" t="str">
        <f>Input!B30</f>
        <v>Ausgaben für CO2-arme Technologien</v>
      </c>
      <c r="C20" s="11" t="str">
        <f>Input!C30</f>
        <v>Volkswagen Group</v>
      </c>
      <c r="D20" s="11" t="str">
        <f>Input!D30</f>
        <v>Porsche AG</v>
      </c>
      <c r="F20" s="22" t="s">
        <v>4</v>
      </c>
    </row>
    <row r="21" spans="2:6" ht="30" customHeight="1" x14ac:dyDescent="0.4">
      <c r="B21" s="11" t="str">
        <f>Input!B31</f>
        <v>Volkswagen Group</v>
      </c>
      <c r="C21" s="43">
        <f>Input!C31/Input!C$33</f>
        <v>0.25</v>
      </c>
      <c r="D21" s="43">
        <f>Input!D31/Input!D$33</f>
        <v>0.25</v>
      </c>
      <c r="F21" s="66">
        <f>AVERAGE(C21:D21)</f>
        <v>0.25</v>
      </c>
    </row>
    <row r="22" spans="2:6" ht="30" customHeight="1" x14ac:dyDescent="0.4">
      <c r="B22" s="11" t="str">
        <f>Input!B32</f>
        <v>Porsche AG</v>
      </c>
      <c r="C22" s="43">
        <f>Input!C32/Input!C$33</f>
        <v>0.75</v>
      </c>
      <c r="D22" s="43">
        <f>Input!D32/Input!D$33</f>
        <v>0.75</v>
      </c>
      <c r="F22" s="66">
        <f>AVERAGE(C22:D22)</f>
        <v>0.75</v>
      </c>
    </row>
    <row r="23" spans="2:6" x14ac:dyDescent="0.4">
      <c r="B23" s="40" t="s">
        <v>16</v>
      </c>
      <c r="C23" s="41">
        <f>SUM(C21:C22)</f>
        <v>1</v>
      </c>
      <c r="D23" s="41">
        <f>SUM(D21:D22)</f>
        <v>1</v>
      </c>
    </row>
    <row r="24" spans="2:6" x14ac:dyDescent="0.4">
      <c r="B24" s="14"/>
      <c r="C24" s="15"/>
      <c r="D24" s="15"/>
    </row>
    <row r="25" spans="2:6" ht="30" x14ac:dyDescent="0.4">
      <c r="B25" s="6" t="str">
        <f>Input!B35</f>
        <v>Frauenanteil 
Management</v>
      </c>
      <c r="C25" s="11" t="str">
        <f>Input!C35</f>
        <v>Volkswagen Group</v>
      </c>
      <c r="D25" s="11" t="str">
        <f>Input!D35</f>
        <v>Porsche AG</v>
      </c>
      <c r="F25" s="22" t="s">
        <v>4</v>
      </c>
    </row>
    <row r="26" spans="2:6" ht="30" customHeight="1" x14ac:dyDescent="0.4">
      <c r="B26" s="11" t="str">
        <f>Input!B36</f>
        <v>Volkswagen Group</v>
      </c>
      <c r="C26" s="43">
        <f>Input!C36/Input!C$38</f>
        <v>0.75</v>
      </c>
      <c r="D26" s="43">
        <f>Input!D36/Input!D$38</f>
        <v>0.75</v>
      </c>
      <c r="F26" s="66">
        <f>AVERAGE(C26:D26)</f>
        <v>0.75</v>
      </c>
    </row>
    <row r="27" spans="2:6" ht="30" customHeight="1" x14ac:dyDescent="0.4">
      <c r="B27" s="11" t="str">
        <f>Input!B37</f>
        <v>Porsche AG</v>
      </c>
      <c r="C27" s="43">
        <f>Input!C37/Input!C$38</f>
        <v>0.25</v>
      </c>
      <c r="D27" s="43">
        <f>Input!D37/Input!D$38</f>
        <v>0.25</v>
      </c>
      <c r="F27" s="66">
        <f>AVERAGE(C27:D27)</f>
        <v>0.25</v>
      </c>
    </row>
    <row r="28" spans="2:6" x14ac:dyDescent="0.4">
      <c r="B28" s="40" t="s">
        <v>16</v>
      </c>
      <c r="C28" s="41">
        <f>SUM(C26:C27)</f>
        <v>1</v>
      </c>
      <c r="D28" s="41">
        <f>SUM(D26:D27)</f>
        <v>1</v>
      </c>
    </row>
    <row r="29" spans="2:6" x14ac:dyDescent="0.4">
      <c r="B29" s="14"/>
      <c r="C29" s="15"/>
      <c r="D29" s="15"/>
    </row>
    <row r="30" spans="2:6" ht="30" x14ac:dyDescent="0.4">
      <c r="B30" s="6" t="str">
        <f>Input!B40</f>
        <v>Weiterbildung (h/Mitarbeiter)</v>
      </c>
      <c r="C30" s="11" t="str">
        <f>Input!C40</f>
        <v>Volkswagen Group</v>
      </c>
      <c r="D30" s="11" t="str">
        <f>Input!D40</f>
        <v>Porsche AG</v>
      </c>
      <c r="F30" s="22" t="s">
        <v>4</v>
      </c>
    </row>
    <row r="31" spans="2:6" ht="30" customHeight="1" x14ac:dyDescent="0.4">
      <c r="B31" s="11" t="str">
        <f>Input!B41</f>
        <v>Volkswagen Group</v>
      </c>
      <c r="C31" s="43">
        <f>Input!C41/Input!C$43</f>
        <v>0.875</v>
      </c>
      <c r="D31" s="43">
        <f>Input!D41/Input!D$43</f>
        <v>0.875</v>
      </c>
      <c r="F31" s="66">
        <f>AVERAGE(C31:D31)</f>
        <v>0.875</v>
      </c>
    </row>
    <row r="32" spans="2:6" ht="30" customHeight="1" x14ac:dyDescent="0.4">
      <c r="B32" s="11" t="str">
        <f>Input!B42</f>
        <v>Porsche AG</v>
      </c>
      <c r="C32" s="43">
        <f>Input!C42/Input!C$43</f>
        <v>0.125</v>
      </c>
      <c r="D32" s="43">
        <f>Input!D42/Input!D$43</f>
        <v>0.125</v>
      </c>
      <c r="F32" s="66">
        <f>AVERAGE(C32:D32)</f>
        <v>0.125</v>
      </c>
    </row>
    <row r="33" spans="2:6" x14ac:dyDescent="0.4">
      <c r="B33" s="40" t="s">
        <v>16</v>
      </c>
      <c r="C33" s="41">
        <f>SUM(C31:C32)</f>
        <v>1</v>
      </c>
      <c r="D33" s="41">
        <f>SUM(D31:D32)</f>
        <v>1</v>
      </c>
    </row>
    <row r="34" spans="2:6" x14ac:dyDescent="0.4">
      <c r="B34" s="14"/>
      <c r="C34" s="15"/>
      <c r="D34" s="15"/>
    </row>
    <row r="35" spans="2:6" ht="28" x14ac:dyDescent="0.4">
      <c r="B35" s="6" t="str">
        <f>Input!B45</f>
        <v>Nachhaltige Beschaffung</v>
      </c>
      <c r="C35" s="11" t="str">
        <f>Input!C45</f>
        <v>Volkswagen Group</v>
      </c>
      <c r="D35" s="11" t="str">
        <f>Input!D45</f>
        <v>Porsche AG</v>
      </c>
      <c r="F35" s="22" t="s">
        <v>4</v>
      </c>
    </row>
    <row r="36" spans="2:6" ht="30" customHeight="1" x14ac:dyDescent="0.4">
      <c r="B36" s="11" t="str">
        <f>Input!B46</f>
        <v>Volkswagen Group</v>
      </c>
      <c r="C36" s="43">
        <f>Input!C46/Input!C$48</f>
        <v>0.25</v>
      </c>
      <c r="D36" s="43">
        <f>Input!D46/Input!D$48</f>
        <v>0.25</v>
      </c>
      <c r="F36" s="66">
        <f>AVERAGE(C36:D36)</f>
        <v>0.25</v>
      </c>
    </row>
    <row r="37" spans="2:6" ht="30" customHeight="1" x14ac:dyDescent="0.4">
      <c r="B37" s="11" t="str">
        <f>Input!B47</f>
        <v>Porsche AG</v>
      </c>
      <c r="C37" s="43">
        <f>Input!C47/Input!C$48</f>
        <v>0.75</v>
      </c>
      <c r="D37" s="43">
        <f>Input!D47/Input!D$48</f>
        <v>0.75</v>
      </c>
      <c r="F37" s="66">
        <f>AVERAGE(C37:D37)</f>
        <v>0.75</v>
      </c>
    </row>
    <row r="38" spans="2:6" x14ac:dyDescent="0.4">
      <c r="B38" s="40" t="s">
        <v>16</v>
      </c>
      <c r="C38" s="41">
        <f>SUM(C36:C37)</f>
        <v>1</v>
      </c>
      <c r="D38" s="41">
        <f>SUM(D36:D37)</f>
        <v>1</v>
      </c>
    </row>
    <row r="41" spans="2:6" ht="25" x14ac:dyDescent="0.5">
      <c r="B41" s="18"/>
    </row>
  </sheetData>
  <pageMargins left="0.7" right="0.7" top="0.78740157499999996" bottom="0.78740157499999996" header="0.3" footer="0.3"/>
  <pageSetup paperSize="9" orientation="portrait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E4AB1A-AACD-7C4E-9CFD-3AD7DA97028A}">
  <sheetPr>
    <tabColor theme="3" tint="9.9978637043366805E-2"/>
  </sheetPr>
  <dimension ref="B2:M20"/>
  <sheetViews>
    <sheetView zoomScaleNormal="100" workbookViewId="0">
      <selection activeCell="G7" sqref="G7"/>
    </sheetView>
  </sheetViews>
  <sheetFormatPr baseColWidth="10" defaultColWidth="10.83203125" defaultRowHeight="16" x14ac:dyDescent="0.4"/>
  <cols>
    <col min="1" max="1" width="2" style="1" customWidth="1"/>
    <col min="2" max="2" width="14.33203125" style="1" customWidth="1"/>
    <col min="3" max="7" width="12.83203125" style="1" customWidth="1"/>
    <col min="8" max="8" width="14.08203125" style="1" customWidth="1"/>
    <col min="9" max="9" width="15.08203125" style="1" customWidth="1"/>
    <col min="10" max="10" width="8.08203125" style="1" customWidth="1"/>
    <col min="11" max="11" width="11.5" style="1" customWidth="1"/>
    <col min="12" max="12" width="10.83203125" style="1"/>
    <col min="13" max="13" width="9" style="1" customWidth="1"/>
    <col min="14" max="16384" width="10.83203125" style="1"/>
  </cols>
  <sheetData>
    <row r="2" spans="2:13" ht="25" x14ac:dyDescent="0.5">
      <c r="B2" s="18" t="s">
        <v>28</v>
      </c>
    </row>
    <row r="4" spans="2:13" ht="27" customHeight="1" x14ac:dyDescent="0.4"/>
    <row r="5" spans="2:13" ht="27" x14ac:dyDescent="0.4">
      <c r="C5" s="83" t="s">
        <v>18</v>
      </c>
      <c r="D5" s="83" t="s">
        <v>8</v>
      </c>
      <c r="E5" s="64"/>
      <c r="F5" s="64"/>
      <c r="G5" s="64"/>
      <c r="H5" s="82" t="s">
        <v>29</v>
      </c>
      <c r="J5" s="62" t="s">
        <v>32</v>
      </c>
      <c r="K5" s="80" t="s">
        <v>3</v>
      </c>
    </row>
    <row r="6" spans="2:13" ht="30" customHeight="1" x14ac:dyDescent="0.4">
      <c r="B6" s="45"/>
      <c r="C6" s="84"/>
      <c r="D6" s="84"/>
      <c r="E6" s="59" t="s">
        <v>10</v>
      </c>
      <c r="F6" s="59" t="s">
        <v>7</v>
      </c>
      <c r="G6" s="59" t="s">
        <v>0</v>
      </c>
      <c r="H6" s="82"/>
      <c r="I6" s="65" t="str">
        <f>'lokale Gewichte'!B5</f>
        <v>DKI (CO2e/Fahrzeug)</v>
      </c>
      <c r="J6" s="19">
        <f>'lokale Gewichte'!I5</f>
        <v>0.41621244545530517</v>
      </c>
      <c r="K6" s="81"/>
      <c r="M6" s="62" t="s">
        <v>31</v>
      </c>
    </row>
    <row r="7" spans="2:13" ht="30" customHeight="1" x14ac:dyDescent="0.4">
      <c r="B7" s="48" t="str">
        <f>Input!C4</f>
        <v>Volkswagen</v>
      </c>
      <c r="C7" s="19">
        <f>'lokale Gewichte'!F16</f>
        <v>0.8571428571428571</v>
      </c>
      <c r="D7" s="19">
        <f>'lokale Gewichte'!F21</f>
        <v>0.25</v>
      </c>
      <c r="E7" s="19">
        <f>'lokale Gewichte'!F26</f>
        <v>0.75</v>
      </c>
      <c r="F7" s="19">
        <f>'lokale Gewichte'!F31</f>
        <v>0.875</v>
      </c>
      <c r="G7" s="19">
        <f>'lokale Gewichte'!F36</f>
        <v>0.25</v>
      </c>
      <c r="H7" s="82"/>
      <c r="I7" s="65" t="str">
        <f>'lokale Gewichte'!B6</f>
        <v>Ausgaben für CO2-arme Technologien</v>
      </c>
      <c r="J7" s="19">
        <f>'lokale Gewichte'!I6</f>
        <v>6.2376386552484619E-2</v>
      </c>
      <c r="K7" s="81"/>
      <c r="L7" s="48" t="str">
        <f>B7</f>
        <v>Volkswagen</v>
      </c>
      <c r="M7" s="66" cm="1">
        <f t="array" ref="M7:M8">MMULT(C7:G8,J6:J10)</f>
        <v>0.73425091173833146</v>
      </c>
    </row>
    <row r="8" spans="2:13" ht="30" customHeight="1" x14ac:dyDescent="0.4">
      <c r="B8" s="48" t="str">
        <f>Input!D4</f>
        <v>Porsche</v>
      </c>
      <c r="C8" s="19">
        <f>'lokale Gewichte'!F17</f>
        <v>0.14285714285714285</v>
      </c>
      <c r="D8" s="19">
        <f>'lokale Gewichte'!F22</f>
        <v>0.75</v>
      </c>
      <c r="E8" s="19">
        <f>'lokale Gewichte'!F27</f>
        <v>0.25</v>
      </c>
      <c r="F8" s="19">
        <f>'lokale Gewichte'!F32</f>
        <v>0.125</v>
      </c>
      <c r="G8" s="19">
        <f>'lokale Gewichte'!F37</f>
        <v>0.75</v>
      </c>
      <c r="H8" s="82"/>
      <c r="I8" s="65" t="str">
        <f>'lokale Gewichte'!B7</f>
        <v>Frauenanteil 
Management</v>
      </c>
      <c r="J8" s="19">
        <f>'lokale Gewichte'!I7</f>
        <v>0.26178798811673498</v>
      </c>
      <c r="K8" s="81"/>
      <c r="L8" s="48" t="str">
        <f>B8</f>
        <v>Porsche</v>
      </c>
      <c r="M8" s="66">
        <v>0.26574908826166849</v>
      </c>
    </row>
    <row r="9" spans="2:13" ht="30" customHeight="1" x14ac:dyDescent="0.4">
      <c r="H9" s="82"/>
      <c r="I9" s="65" t="str">
        <f>'lokale Gewichte'!B8</f>
        <v>Weiterbildung (h/Mitarbeiter)</v>
      </c>
      <c r="J9" s="19">
        <f>'lokale Gewichte'!I8</f>
        <v>0.16105040698850309</v>
      </c>
      <c r="K9" s="81"/>
    </row>
    <row r="10" spans="2:13" ht="30" customHeight="1" x14ac:dyDescent="0.4">
      <c r="B10" s="13"/>
      <c r="C10" s="46"/>
      <c r="D10" s="46"/>
      <c r="E10" s="46"/>
      <c r="F10" s="46"/>
      <c r="G10" s="46"/>
      <c r="H10" s="82"/>
      <c r="I10" s="65" t="str">
        <f>'lokale Gewichte'!B9</f>
        <v>Nachhaltige Beschaffung</v>
      </c>
      <c r="J10" s="19">
        <f>'lokale Gewichte'!I9</f>
        <v>9.8572772886972138E-2</v>
      </c>
      <c r="K10" s="81"/>
    </row>
    <row r="11" spans="2:13" x14ac:dyDescent="0.4">
      <c r="B11" s="14"/>
      <c r="C11" s="47"/>
      <c r="D11" s="47"/>
      <c r="E11" s="47"/>
      <c r="F11" s="47"/>
      <c r="G11" s="47"/>
      <c r="I11" s="60"/>
      <c r="J11" s="23"/>
    </row>
    <row r="12" spans="2:13" x14ac:dyDescent="0.4">
      <c r="I12" s="61"/>
    </row>
    <row r="13" spans="2:13" x14ac:dyDescent="0.4">
      <c r="I13" s="61"/>
    </row>
    <row r="14" spans="2:13" x14ac:dyDescent="0.4">
      <c r="J14" s="28"/>
      <c r="K14" s="28"/>
    </row>
    <row r="15" spans="2:13" x14ac:dyDescent="0.4">
      <c r="E15" s="28"/>
      <c r="F15" s="28"/>
    </row>
    <row r="16" spans="2:13" x14ac:dyDescent="0.4">
      <c r="E16" s="28"/>
      <c r="F16" s="28"/>
    </row>
    <row r="17" spans="5:6" x14ac:dyDescent="0.4">
      <c r="E17" s="28"/>
      <c r="F17" s="28"/>
    </row>
    <row r="18" spans="5:6" x14ac:dyDescent="0.4">
      <c r="E18" s="28"/>
      <c r="F18" s="28"/>
    </row>
    <row r="19" spans="5:6" x14ac:dyDescent="0.4">
      <c r="E19" s="28"/>
      <c r="F19" s="28"/>
    </row>
    <row r="20" spans="5:6" x14ac:dyDescent="0.4">
      <c r="E20" s="28"/>
      <c r="F20" s="28"/>
    </row>
  </sheetData>
  <mergeCells count="4">
    <mergeCell ref="K5:K10"/>
    <mergeCell ref="H5:H10"/>
    <mergeCell ref="D5:D6"/>
    <mergeCell ref="C5:C6"/>
  </mergeCells>
  <pageMargins left="0.7" right="0.7" top="0.78740157499999996" bottom="0.78740157499999996" header="0.3" footer="0.3"/>
  <pageSetup paperSize="9" orientation="portrait" horizontalDpi="0" verticalDpi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9b5b7b6-523e-4f39-a797-fe811f77a886" xsi:nil="true"/>
    <lcf76f155ced4ddcb4097134ff3c332f xmlns="ed586af4-a519-4bb6-8ffb-f995f1c29f3a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9EBA6878C1DC9243827B1474393B3FE4" ma:contentTypeVersion="12" ma:contentTypeDescription="Ein neues Dokument erstellen." ma:contentTypeScope="" ma:versionID="16e0e90545fcbf9a16b5f86bd68526c1">
  <xsd:schema xmlns:xsd="http://www.w3.org/2001/XMLSchema" xmlns:xs="http://www.w3.org/2001/XMLSchema" xmlns:p="http://schemas.microsoft.com/office/2006/metadata/properties" xmlns:ns2="ed586af4-a519-4bb6-8ffb-f995f1c29f3a" xmlns:ns3="f9b5b7b6-523e-4f39-a797-fe811f77a886" targetNamespace="http://schemas.microsoft.com/office/2006/metadata/properties" ma:root="true" ma:fieldsID="012ae69481d22d65ae87edb1be72d853" ns2:_="" ns3:_="">
    <xsd:import namespace="ed586af4-a519-4bb6-8ffb-f995f1c29f3a"/>
    <xsd:import namespace="f9b5b7b6-523e-4f39-a797-fe811f77a88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586af4-a519-4bb6-8ffb-f995f1c29f3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Bildmarkierungen" ma:readOnly="false" ma:fieldId="{5cf76f15-5ced-4ddc-b409-7134ff3c332f}" ma:taxonomyMulti="true" ma:sspId="610b91f3-4cae-474f-8494-646efe3ce27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9b5b7b6-523e-4f39-a797-fe811f77a886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454af1a1-9111-4855-90ab-03f8db072187}" ma:internalName="TaxCatchAll" ma:showField="CatchAllData" ma:web="f9b5b7b6-523e-4f39-a797-fe811f77a88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08CF397-2FDA-443D-A772-EA24CFC508B4}">
  <ds:schemaRefs>
    <ds:schemaRef ds:uri="http://schemas.microsoft.com/office/2006/metadata/properties"/>
    <ds:schemaRef ds:uri="http://schemas.microsoft.com/office/infopath/2007/PartnerControls"/>
    <ds:schemaRef ds:uri="f9b5b7b6-523e-4f39-a797-fe811f77a886"/>
    <ds:schemaRef ds:uri="ed586af4-a519-4bb6-8ffb-f995f1c29f3a"/>
  </ds:schemaRefs>
</ds:datastoreItem>
</file>

<file path=customXml/itemProps2.xml><?xml version="1.0" encoding="utf-8"?>
<ds:datastoreItem xmlns:ds="http://schemas.openxmlformats.org/officeDocument/2006/customXml" ds:itemID="{A50F3714-4962-45D6-9C06-E5495FA0D83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DC802AB-7BC8-4AD0-BA73-BBBCB9ED35F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d586af4-a519-4bb6-8ffb-f995f1c29f3a"/>
    <ds:schemaRef ds:uri="f9b5b7b6-523e-4f39-a797-fe811f77a88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Cover</vt:lpstr>
      <vt:lpstr>Input</vt:lpstr>
      <vt:lpstr>lokale Gewichte</vt:lpstr>
      <vt:lpstr>globale Gewichte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www.OWLearn.org</dc:creator>
  <cp:keywords/>
  <dc:description/>
  <cp:lastModifiedBy>Lehmann, Guenther</cp:lastModifiedBy>
  <cp:lastPrinted>2024-06-17T14:00:05Z</cp:lastPrinted>
  <dcterms:created xsi:type="dcterms:W3CDTF">2024-06-03T06:48:00Z</dcterms:created>
  <dcterms:modified xsi:type="dcterms:W3CDTF">2024-10-29T13:43:05Z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0x0101009EBA6878C1DC9243827B1474393B3FE4</vt:lpwstr>
  </property>
</Properties>
</file>